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1295" windowHeight="8025" tabRatio="604"/>
  </bookViews>
  <sheets>
    <sheet name="2 priedas" sheetId="1" r:id="rId1"/>
    <sheet name="2.1 priedas" sheetId="2" r:id="rId2"/>
    <sheet name="2.2 priedas" sheetId="4" r:id="rId3"/>
  </sheets>
  <calcPr calcId="145621"/>
</workbook>
</file>

<file path=xl/calcChain.xml><?xml version="1.0" encoding="utf-8"?>
<calcChain xmlns="http://schemas.openxmlformats.org/spreadsheetml/2006/main">
  <c r="U25" i="1" l="1"/>
  <c r="X24" i="1"/>
  <c r="W24" i="1"/>
  <c r="V24" i="1"/>
  <c r="C11" i="1"/>
  <c r="E24" i="1"/>
  <c r="X23" i="1"/>
  <c r="W23" i="1"/>
  <c r="V23" i="1"/>
  <c r="Y23" i="1" s="1"/>
  <c r="U23" i="1"/>
  <c r="P23" i="1"/>
  <c r="I23" i="1"/>
  <c r="E23" i="1"/>
  <c r="X22" i="1"/>
  <c r="W22" i="1"/>
  <c r="Y22" i="1" s="1"/>
  <c r="V22" i="1"/>
  <c r="U22" i="1"/>
  <c r="P22" i="1"/>
  <c r="I22" i="1"/>
  <c r="E22" i="1"/>
  <c r="X32" i="1"/>
  <c r="W32" i="1"/>
  <c r="V32" i="1"/>
  <c r="Y32" i="1" s="1"/>
  <c r="U32" i="1"/>
  <c r="P32" i="1"/>
  <c r="I32" i="1"/>
  <c r="E32" i="1"/>
  <c r="D10" i="1"/>
  <c r="B10" i="1"/>
  <c r="X21" i="1"/>
  <c r="W21" i="1"/>
  <c r="V21" i="1"/>
  <c r="U21" i="1"/>
  <c r="I21" i="1"/>
  <c r="E21" i="1"/>
  <c r="K38" i="1"/>
  <c r="J38" i="1"/>
  <c r="R15" i="2"/>
  <c r="Q15" i="2"/>
  <c r="T15" i="2" s="1"/>
  <c r="X13" i="1"/>
  <c r="U39" i="1"/>
  <c r="X39" i="1"/>
  <c r="W39" i="1"/>
  <c r="V39" i="1"/>
  <c r="E39" i="1"/>
  <c r="C17" i="1"/>
  <c r="C10" i="1" s="1"/>
  <c r="C38" i="1" s="1"/>
  <c r="S11" i="2"/>
  <c r="S12" i="2"/>
  <c r="S13" i="2"/>
  <c r="S14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7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10" i="2"/>
  <c r="S70" i="2" s="1"/>
  <c r="Q10" i="1"/>
  <c r="Q38" i="1" s="1"/>
  <c r="Q41" i="1" s="1"/>
  <c r="D34" i="1"/>
  <c r="B38" i="1"/>
  <c r="B41" i="1" s="1"/>
  <c r="C35" i="1"/>
  <c r="C34" i="1"/>
  <c r="C33" i="1" s="1"/>
  <c r="W33" i="1" s="1"/>
  <c r="S12" i="1"/>
  <c r="T10" i="1"/>
  <c r="X10" i="1" s="1"/>
  <c r="S10" i="1"/>
  <c r="S38" i="1" s="1"/>
  <c r="S41" i="1" s="1"/>
  <c r="N12" i="1"/>
  <c r="N10" i="1" s="1"/>
  <c r="M12" i="1"/>
  <c r="F10" i="1"/>
  <c r="F38" i="1" s="1"/>
  <c r="F41" i="1" s="1"/>
  <c r="G10" i="1"/>
  <c r="G38" i="1" s="1"/>
  <c r="G41" i="1" s="1"/>
  <c r="I17" i="1"/>
  <c r="M11" i="4"/>
  <c r="M12" i="4"/>
  <c r="M13" i="4"/>
  <c r="M14" i="4"/>
  <c r="M15" i="4"/>
  <c r="M16" i="4"/>
  <c r="M17" i="4"/>
  <c r="M18" i="4"/>
  <c r="M19" i="4"/>
  <c r="M20" i="4"/>
  <c r="M21" i="4"/>
  <c r="M22" i="4"/>
  <c r="M23" i="4"/>
  <c r="M24" i="4"/>
  <c r="M25" i="4"/>
  <c r="M26" i="4"/>
  <c r="M27" i="4"/>
  <c r="M28" i="4"/>
  <c r="M29" i="4"/>
  <c r="M30" i="4"/>
  <c r="M31" i="4"/>
  <c r="M32" i="4"/>
  <c r="M33" i="4"/>
  <c r="M34" i="4"/>
  <c r="M10" i="4"/>
  <c r="N70" i="2"/>
  <c r="M70" i="2"/>
  <c r="P15" i="2"/>
  <c r="L15" i="2"/>
  <c r="H23" i="2"/>
  <c r="H22" i="2"/>
  <c r="H70" i="2" s="1"/>
  <c r="L11" i="4"/>
  <c r="L12" i="4"/>
  <c r="L13" i="4"/>
  <c r="L14" i="4"/>
  <c r="L15" i="4"/>
  <c r="L16" i="4"/>
  <c r="L17" i="4"/>
  <c r="L18" i="4"/>
  <c r="L19" i="4"/>
  <c r="L20" i="4"/>
  <c r="L21" i="4"/>
  <c r="L22" i="4"/>
  <c r="L23" i="4"/>
  <c r="L24" i="4"/>
  <c r="L25" i="4"/>
  <c r="L26" i="4"/>
  <c r="L27" i="4"/>
  <c r="L28" i="4"/>
  <c r="L29" i="4"/>
  <c r="L30" i="4"/>
  <c r="L31" i="4"/>
  <c r="L32" i="4"/>
  <c r="L33" i="4"/>
  <c r="L34" i="4"/>
  <c r="L10" i="4"/>
  <c r="R61" i="2"/>
  <c r="Q61" i="2"/>
  <c r="P61" i="2"/>
  <c r="L61" i="2"/>
  <c r="E61" i="2"/>
  <c r="M10" i="1"/>
  <c r="M38" i="1" s="1"/>
  <c r="M41" i="1" s="1"/>
  <c r="X20" i="1"/>
  <c r="W20" i="1"/>
  <c r="V20" i="1"/>
  <c r="X19" i="1"/>
  <c r="W19" i="1"/>
  <c r="V19" i="1"/>
  <c r="I12" i="1"/>
  <c r="X40" i="1"/>
  <c r="W40" i="1"/>
  <c r="V40" i="1"/>
  <c r="E40" i="1"/>
  <c r="X25" i="1"/>
  <c r="X14" i="1"/>
  <c r="X12" i="1"/>
  <c r="X35" i="1"/>
  <c r="X37" i="1"/>
  <c r="X36" i="1"/>
  <c r="X31" i="1"/>
  <c r="X38" i="1" s="1"/>
  <c r="X30" i="1"/>
  <c r="X29" i="1"/>
  <c r="X28" i="1"/>
  <c r="X27" i="1"/>
  <c r="X26" i="1"/>
  <c r="X18" i="1"/>
  <c r="X17" i="1"/>
  <c r="X16" i="1"/>
  <c r="X15" i="1"/>
  <c r="X11" i="1"/>
  <c r="H10" i="1"/>
  <c r="W37" i="1"/>
  <c r="V37" i="1"/>
  <c r="W36" i="1"/>
  <c r="V36" i="1"/>
  <c r="W35" i="1"/>
  <c r="V35" i="1"/>
  <c r="V34" i="1"/>
  <c r="V33" i="1"/>
  <c r="O10" i="1"/>
  <c r="O38" i="1" s="1"/>
  <c r="O41" i="1" s="1"/>
  <c r="R10" i="1"/>
  <c r="E37" i="1"/>
  <c r="X34" i="1"/>
  <c r="E36" i="1"/>
  <c r="E35" i="1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K41" i="1"/>
  <c r="J41" i="1"/>
  <c r="E20" i="1"/>
  <c r="E19" i="1"/>
  <c r="F10" i="4"/>
  <c r="V25" i="1"/>
  <c r="W25" i="1"/>
  <c r="E15" i="1"/>
  <c r="U30" i="1"/>
  <c r="I18" i="1"/>
  <c r="I16" i="1"/>
  <c r="L16" i="1"/>
  <c r="L18" i="1"/>
  <c r="W15" i="1"/>
  <c r="V15" i="1"/>
  <c r="U15" i="1"/>
  <c r="V18" i="1"/>
  <c r="Y18" i="1" s="1"/>
  <c r="W18" i="1"/>
  <c r="V17" i="1"/>
  <c r="W17" i="1"/>
  <c r="Y17" i="1" s="1"/>
  <c r="V16" i="1"/>
  <c r="W16" i="1"/>
  <c r="E18" i="1"/>
  <c r="E17" i="1"/>
  <c r="E16" i="1"/>
  <c r="F11" i="4"/>
  <c r="F12" i="4"/>
  <c r="F13" i="4"/>
  <c r="F14" i="4"/>
  <c r="F15" i="4"/>
  <c r="F16" i="4"/>
  <c r="F17" i="4"/>
  <c r="F18" i="4"/>
  <c r="F19" i="4"/>
  <c r="F20" i="4"/>
  <c r="F21" i="4"/>
  <c r="F22" i="4"/>
  <c r="F23" i="4"/>
  <c r="F24" i="4"/>
  <c r="F25" i="4"/>
  <c r="F26" i="4"/>
  <c r="F27" i="4"/>
  <c r="F28" i="4"/>
  <c r="F29" i="4"/>
  <c r="F30" i="4"/>
  <c r="F31" i="4"/>
  <c r="F32" i="4"/>
  <c r="F33" i="4"/>
  <c r="F34" i="4"/>
  <c r="E25" i="2"/>
  <c r="E24" i="2"/>
  <c r="E25" i="1"/>
  <c r="I25" i="1"/>
  <c r="I29" i="1"/>
  <c r="I27" i="1"/>
  <c r="P25" i="1"/>
  <c r="P26" i="1"/>
  <c r="V26" i="1"/>
  <c r="V29" i="1"/>
  <c r="V27" i="1"/>
  <c r="W26" i="1"/>
  <c r="W29" i="1"/>
  <c r="Y29" i="1"/>
  <c r="W27" i="1"/>
  <c r="E26" i="1"/>
  <c r="E27" i="1"/>
  <c r="E28" i="1"/>
  <c r="E29" i="1"/>
  <c r="E31" i="1"/>
  <c r="E30" i="1"/>
  <c r="I31" i="1"/>
  <c r="I30" i="1"/>
  <c r="I28" i="1"/>
  <c r="I26" i="1"/>
  <c r="L29" i="1"/>
  <c r="L28" i="1"/>
  <c r="L27" i="1"/>
  <c r="L25" i="1"/>
  <c r="L10" i="1"/>
  <c r="P31" i="1"/>
  <c r="P29" i="1"/>
  <c r="P27" i="1"/>
  <c r="U10" i="1"/>
  <c r="U27" i="1"/>
  <c r="U29" i="1"/>
  <c r="U31" i="1"/>
  <c r="U26" i="1"/>
  <c r="U28" i="1"/>
  <c r="V28" i="1"/>
  <c r="V31" i="1"/>
  <c r="V30" i="1"/>
  <c r="W28" i="1"/>
  <c r="W31" i="1"/>
  <c r="W30" i="1"/>
  <c r="K12" i="4"/>
  <c r="N12" i="4" s="1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K11" i="4"/>
  <c r="N11" i="4" s="1"/>
  <c r="K10" i="4"/>
  <c r="N10" i="4" s="1"/>
  <c r="P25" i="2"/>
  <c r="P24" i="2"/>
  <c r="P10" i="2"/>
  <c r="P11" i="2"/>
  <c r="P12" i="2"/>
  <c r="P13" i="2"/>
  <c r="P14" i="2"/>
  <c r="P16" i="2"/>
  <c r="P17" i="2"/>
  <c r="P18" i="2"/>
  <c r="P19" i="2"/>
  <c r="P20" i="2"/>
  <c r="P21" i="2"/>
  <c r="P22" i="2"/>
  <c r="P23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2" i="2"/>
  <c r="P63" i="2"/>
  <c r="P64" i="2"/>
  <c r="P65" i="2"/>
  <c r="P66" i="2"/>
  <c r="P67" i="2"/>
  <c r="P68" i="2"/>
  <c r="P69" i="2"/>
  <c r="O70" i="2"/>
  <c r="L38" i="2"/>
  <c r="L18" i="2"/>
  <c r="W11" i="1"/>
  <c r="W12" i="1"/>
  <c r="W13" i="1"/>
  <c r="W14" i="1"/>
  <c r="V11" i="1"/>
  <c r="Y11" i="1" s="1"/>
  <c r="V12" i="1"/>
  <c r="Y12" i="1" s="1"/>
  <c r="V13" i="1"/>
  <c r="V14" i="1"/>
  <c r="I14" i="1"/>
  <c r="U14" i="1"/>
  <c r="P14" i="1"/>
  <c r="K70" i="2"/>
  <c r="L36" i="2"/>
  <c r="L37" i="2"/>
  <c r="L39" i="2"/>
  <c r="L11" i="2"/>
  <c r="L12" i="2"/>
  <c r="L13" i="2"/>
  <c r="L14" i="2"/>
  <c r="L16" i="2"/>
  <c r="L17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2" i="2"/>
  <c r="L10" i="2"/>
  <c r="E14" i="1"/>
  <c r="R37" i="2"/>
  <c r="R38" i="2"/>
  <c r="R39" i="2"/>
  <c r="Q37" i="2"/>
  <c r="T37" i="2"/>
  <c r="Q38" i="2"/>
  <c r="Q39" i="2"/>
  <c r="T39" i="2" s="1"/>
  <c r="E38" i="2"/>
  <c r="P13" i="1"/>
  <c r="I13" i="1"/>
  <c r="U13" i="1"/>
  <c r="E13" i="1"/>
  <c r="H35" i="4"/>
  <c r="G35" i="4"/>
  <c r="E35" i="4"/>
  <c r="D35" i="4"/>
  <c r="L35" i="4" s="1"/>
  <c r="C35" i="4"/>
  <c r="K35" i="4" s="1"/>
  <c r="B35" i="4"/>
  <c r="J35" i="4" s="1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R25" i="2"/>
  <c r="Q25" i="2"/>
  <c r="T25" i="2" s="1"/>
  <c r="R24" i="2"/>
  <c r="Q24" i="2"/>
  <c r="T24" i="2"/>
  <c r="I11" i="1"/>
  <c r="E69" i="2"/>
  <c r="E68" i="2"/>
  <c r="E67" i="2"/>
  <c r="E66" i="2"/>
  <c r="E65" i="2"/>
  <c r="E64" i="2"/>
  <c r="E63" i="2"/>
  <c r="R43" i="2"/>
  <c r="Q43" i="2"/>
  <c r="T43" i="2" s="1"/>
  <c r="E43" i="2"/>
  <c r="E36" i="2"/>
  <c r="E37" i="2"/>
  <c r="E39" i="2"/>
  <c r="R36" i="2"/>
  <c r="Q36" i="2"/>
  <c r="R63" i="2"/>
  <c r="R64" i="2"/>
  <c r="R65" i="2"/>
  <c r="R66" i="2"/>
  <c r="R67" i="2"/>
  <c r="R68" i="2"/>
  <c r="R69" i="2"/>
  <c r="Q63" i="2"/>
  <c r="T63" i="2" s="1"/>
  <c r="Q64" i="2"/>
  <c r="Q65" i="2"/>
  <c r="T65" i="2"/>
  <c r="Q66" i="2"/>
  <c r="Q67" i="2"/>
  <c r="T67" i="2" s="1"/>
  <c r="Q68" i="2"/>
  <c r="T68" i="2" s="1"/>
  <c r="Q69" i="2"/>
  <c r="T69" i="2"/>
  <c r="C70" i="2"/>
  <c r="D70" i="2"/>
  <c r="F70" i="2"/>
  <c r="G70" i="2"/>
  <c r="I70" i="2"/>
  <c r="J70" i="2"/>
  <c r="B70" i="2"/>
  <c r="R26" i="2"/>
  <c r="R27" i="2"/>
  <c r="R28" i="2"/>
  <c r="Q28" i="2"/>
  <c r="R29" i="2"/>
  <c r="R30" i="2"/>
  <c r="R31" i="2"/>
  <c r="R32" i="2"/>
  <c r="R33" i="2"/>
  <c r="R34" i="2"/>
  <c r="R35" i="2"/>
  <c r="R40" i="2"/>
  <c r="R41" i="2"/>
  <c r="Q41" i="2"/>
  <c r="R42" i="2"/>
  <c r="R44" i="2"/>
  <c r="Q44" i="2"/>
  <c r="R45" i="2"/>
  <c r="R46" i="2"/>
  <c r="R47" i="2"/>
  <c r="R48" i="2"/>
  <c r="R49" i="2"/>
  <c r="R50" i="2"/>
  <c r="R51" i="2"/>
  <c r="Q51" i="2"/>
  <c r="R52" i="2"/>
  <c r="R53" i="2"/>
  <c r="R54" i="2"/>
  <c r="R55" i="2"/>
  <c r="R56" i="2"/>
  <c r="R57" i="2"/>
  <c r="R58" i="2"/>
  <c r="R59" i="2"/>
  <c r="R60" i="2"/>
  <c r="R62" i="2"/>
  <c r="Q26" i="2"/>
  <c r="Q27" i="2"/>
  <c r="Q29" i="2"/>
  <c r="Q30" i="2"/>
  <c r="T30" i="2"/>
  <c r="Q31" i="2"/>
  <c r="Q32" i="2"/>
  <c r="T32" i="2" s="1"/>
  <c r="Q33" i="2"/>
  <c r="Q34" i="2"/>
  <c r="T34" i="2"/>
  <c r="Q35" i="2"/>
  <c r="Q40" i="2"/>
  <c r="T40" i="2" s="1"/>
  <c r="Q42" i="2"/>
  <c r="T42" i="2" s="1"/>
  <c r="Q45" i="2"/>
  <c r="T45" i="2"/>
  <c r="Q46" i="2"/>
  <c r="Q47" i="2"/>
  <c r="Q48" i="2"/>
  <c r="Q49" i="2"/>
  <c r="T49" i="2" s="1"/>
  <c r="Q50" i="2"/>
  <c r="Q52" i="2"/>
  <c r="T52" i="2"/>
  <c r="Q53" i="2"/>
  <c r="T53" i="2" s="1"/>
  <c r="Q54" i="2"/>
  <c r="Q55" i="2"/>
  <c r="Q56" i="2"/>
  <c r="T56" i="2" s="1"/>
  <c r="Q57" i="2"/>
  <c r="Q58" i="2"/>
  <c r="T58" i="2"/>
  <c r="Q59" i="2"/>
  <c r="Q60" i="2"/>
  <c r="T60" i="2" s="1"/>
  <c r="Q62" i="2"/>
  <c r="T62" i="2" s="1"/>
  <c r="E62" i="2"/>
  <c r="E26" i="2"/>
  <c r="E27" i="2"/>
  <c r="E28" i="2"/>
  <c r="E29" i="2"/>
  <c r="E30" i="2"/>
  <c r="E31" i="2"/>
  <c r="E32" i="2"/>
  <c r="E33" i="2"/>
  <c r="E34" i="2"/>
  <c r="E35" i="2"/>
  <c r="E40" i="2"/>
  <c r="E41" i="2"/>
  <c r="E42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Q10" i="2"/>
  <c r="Q70" i="2" s="1"/>
  <c r="R10" i="2"/>
  <c r="R70" i="2" s="1"/>
  <c r="T10" i="2"/>
  <c r="Q11" i="2"/>
  <c r="Q12" i="2"/>
  <c r="R12" i="2"/>
  <c r="Q13" i="2"/>
  <c r="Q14" i="2"/>
  <c r="R14" i="2"/>
  <c r="Q16" i="2"/>
  <c r="Q17" i="2"/>
  <c r="T17" i="2" s="1"/>
  <c r="Q18" i="2"/>
  <c r="Q19" i="2"/>
  <c r="T19" i="2" s="1"/>
  <c r="Q20" i="2"/>
  <c r="Q21" i="2"/>
  <c r="R21" i="2"/>
  <c r="Q22" i="2"/>
  <c r="Q23" i="2"/>
  <c r="R11" i="2"/>
  <c r="R13" i="2"/>
  <c r="R16" i="2"/>
  <c r="R17" i="2"/>
  <c r="R18" i="2"/>
  <c r="R19" i="2"/>
  <c r="R20" i="2"/>
  <c r="R22" i="2"/>
  <c r="T22" i="2"/>
  <c r="R23" i="2"/>
  <c r="U12" i="1"/>
  <c r="P12" i="1"/>
  <c r="E12" i="1"/>
  <c r="E23" i="2"/>
  <c r="E22" i="2"/>
  <c r="E21" i="2"/>
  <c r="E20" i="2"/>
  <c r="E19" i="2"/>
  <c r="E18" i="2"/>
  <c r="E17" i="2"/>
  <c r="E16" i="2"/>
  <c r="E14" i="2"/>
  <c r="E13" i="2"/>
  <c r="E12" i="2"/>
  <c r="E11" i="2"/>
  <c r="E10" i="2"/>
  <c r="E70" i="2" s="1"/>
  <c r="U11" i="1"/>
  <c r="P11" i="1"/>
  <c r="E11" i="1"/>
  <c r="T47" i="2"/>
  <c r="V10" i="1"/>
  <c r="T64" i="2"/>
  <c r="M35" i="4"/>
  <c r="T28" i="2"/>
  <c r="T66" i="2"/>
  <c r="T54" i="2"/>
  <c r="D33" i="1"/>
  <c r="X33" i="1" s="1"/>
  <c r="Y35" i="1"/>
  <c r="Y36" i="1"/>
  <c r="Y37" i="1"/>
  <c r="Y13" i="1"/>
  <c r="I10" i="1"/>
  <c r="I35" i="4"/>
  <c r="F35" i="4"/>
  <c r="T61" i="2"/>
  <c r="T48" i="2"/>
  <c r="T16" i="2"/>
  <c r="T23" i="2"/>
  <c r="T18" i="2"/>
  <c r="T51" i="2"/>
  <c r="T27" i="2"/>
  <c r="L70" i="2"/>
  <c r="P70" i="2"/>
  <c r="Y25" i="1"/>
  <c r="Y31" i="1"/>
  <c r="Y28" i="1"/>
  <c r="Y26" i="1"/>
  <c r="Y15" i="1"/>
  <c r="E34" i="1"/>
  <c r="E33" i="1" s="1"/>
  <c r="W34" i="1"/>
  <c r="Y34" i="1" s="1"/>
  <c r="T21" i="2"/>
  <c r="T20" i="2"/>
  <c r="T14" i="2"/>
  <c r="T12" i="2"/>
  <c r="T11" i="2"/>
  <c r="T59" i="2"/>
  <c r="T57" i="2"/>
  <c r="T55" i="2"/>
  <c r="T50" i="2"/>
  <c r="T46" i="2"/>
  <c r="T35" i="2"/>
  <c r="T33" i="2"/>
  <c r="T31" i="2"/>
  <c r="T29" i="2"/>
  <c r="T26" i="2"/>
  <c r="T41" i="2"/>
  <c r="T38" i="2"/>
  <c r="T13" i="2"/>
  <c r="T44" i="2"/>
  <c r="T36" i="2"/>
  <c r="Y39" i="1"/>
  <c r="T70" i="2" l="1"/>
  <c r="N35" i="4"/>
  <c r="Y14" i="1"/>
  <c r="Y30" i="1"/>
  <c r="U38" i="1"/>
  <c r="Y16" i="1"/>
  <c r="Y40" i="1"/>
  <c r="Y19" i="1"/>
  <c r="Y21" i="1"/>
  <c r="W10" i="1"/>
  <c r="Y10" i="1" s="1"/>
  <c r="Y24" i="1"/>
  <c r="L38" i="1"/>
  <c r="L41" i="1" s="1"/>
  <c r="I38" i="1"/>
  <c r="D38" i="1"/>
  <c r="D41" i="1" s="1"/>
  <c r="E10" i="1"/>
  <c r="C41" i="1"/>
  <c r="V38" i="1"/>
  <c r="V41" i="1" s="1"/>
  <c r="N41" i="1"/>
  <c r="N38" i="1"/>
  <c r="P10" i="1"/>
  <c r="P38" i="1" s="1"/>
  <c r="P41" i="1" s="1"/>
  <c r="Y27" i="1"/>
  <c r="Y20" i="1"/>
  <c r="U41" i="1"/>
  <c r="I41" i="1"/>
  <c r="Y33" i="1"/>
  <c r="H38" i="1"/>
  <c r="H41" i="1" s="1"/>
  <c r="R38" i="1"/>
  <c r="R41" i="1" s="1"/>
  <c r="T38" i="1"/>
  <c r="T41" i="1" s="1"/>
  <c r="W38" i="1"/>
  <c r="E38" i="1"/>
  <c r="E41" i="1" l="1"/>
  <c r="X41" i="1"/>
  <c r="Y38" i="1"/>
  <c r="W41" i="1"/>
  <c r="Y41" i="1" l="1"/>
</calcChain>
</file>

<file path=xl/sharedStrings.xml><?xml version="1.0" encoding="utf-8"?>
<sst xmlns="http://schemas.openxmlformats.org/spreadsheetml/2006/main" count="208" uniqueCount="143">
  <si>
    <t>Asignavimų valdytojų grupės</t>
  </si>
  <si>
    <t>Darbo užmokestis</t>
  </si>
  <si>
    <t xml:space="preserve">Sandoriai </t>
  </si>
  <si>
    <t>Iš viso</t>
  </si>
  <si>
    <t>Savivaldybės biudžeto lėšos</t>
  </si>
  <si>
    <t>Moksleivio krepšelio lėšos</t>
  </si>
  <si>
    <t>Sandoriai</t>
  </si>
  <si>
    <t>Paprastosios išlaidos</t>
  </si>
  <si>
    <t>Asignavimų valdytojai</t>
  </si>
  <si>
    <t>Akademijos Ugnės Karvelis gimnazija</t>
  </si>
  <si>
    <t>Babtų gimnazija</t>
  </si>
  <si>
    <t>Domeikavos gimnazija</t>
  </si>
  <si>
    <t>Garliavos J. Lukšos gimnazija</t>
  </si>
  <si>
    <t>Piliuonos vidurinė mokykla</t>
  </si>
  <si>
    <t>Raudondvario gimnazija</t>
  </si>
  <si>
    <t xml:space="preserve">Kauno rajono savivaldybės tarybos </t>
  </si>
  <si>
    <t>Akademijos seniūnija</t>
  </si>
  <si>
    <t>Alšėnų seniūnija</t>
  </si>
  <si>
    <t>Babtų seniūnija</t>
  </si>
  <si>
    <t>Čekiškės seniūnija</t>
  </si>
  <si>
    <t>Domeikavos seniūnija</t>
  </si>
  <si>
    <t>Ežerėlio seniūnija</t>
  </si>
  <si>
    <t>Garliavos apylinkių seniūnija</t>
  </si>
  <si>
    <t>Garliavos seniūnija</t>
  </si>
  <si>
    <t>Kačerginės seniūnija</t>
  </si>
  <si>
    <t>Karmėlavos seniūnija</t>
  </si>
  <si>
    <t>Kulautuvos seniūnija</t>
  </si>
  <si>
    <t>Lapių seniūnija</t>
  </si>
  <si>
    <t>Neveronių seniūnija</t>
  </si>
  <si>
    <t>Raudondvario seniūnija</t>
  </si>
  <si>
    <t>Ringaudų seniūnija</t>
  </si>
  <si>
    <t>Rokų seniūnija</t>
  </si>
  <si>
    <t>Samylų seniūnija</t>
  </si>
  <si>
    <t>Taurakiemio seniūnija</t>
  </si>
  <si>
    <t>Užliedžių seniūnija</t>
  </si>
  <si>
    <t>Vandžiogalos seniūnija</t>
  </si>
  <si>
    <t>Vilkijos apylinkių seniūnija</t>
  </si>
  <si>
    <t>Vilkijos seniūnija</t>
  </si>
  <si>
    <t>Zapyškio seniūnija</t>
  </si>
  <si>
    <t>2  priedas</t>
  </si>
  <si>
    <t>Specialiosios tikslinės dotacijos</t>
  </si>
  <si>
    <t>2.2 priedas</t>
  </si>
  <si>
    <t>Vilkijos gimnazija</t>
  </si>
  <si>
    <t>Linksmakalnio seniūnija</t>
  </si>
  <si>
    <t>2.1 priedas</t>
  </si>
  <si>
    <t>Batniavos seniūnija</t>
  </si>
  <si>
    <t>Biudžeto lėšos</t>
  </si>
  <si>
    <t>____________________________</t>
  </si>
  <si>
    <t>_________________</t>
  </si>
  <si>
    <t>Batniavos pagrindinė mokykla</t>
  </si>
  <si>
    <t>Girininkų pagrindinė mokykla</t>
  </si>
  <si>
    <t>Kačerginės pagrindinė mokykla</t>
  </si>
  <si>
    <t>Lapių pagrindinė mokykla</t>
  </si>
  <si>
    <t>Panevėžiuko pagrindinė mokykla</t>
  </si>
  <si>
    <t>Šlienavos pagrindinė mokykla</t>
  </si>
  <si>
    <t>Zapyškio pagrindinė mokykla</t>
  </si>
  <si>
    <t>Ringaudų pradinė mokykla</t>
  </si>
  <si>
    <t>Ilgakiemio mokykla-darželis</t>
  </si>
  <si>
    <t>Linksmakalnio mokykla-darželis</t>
  </si>
  <si>
    <t>Ežerėlio kultūros centras</t>
  </si>
  <si>
    <t>Samylų kultūros centras</t>
  </si>
  <si>
    <t>Babtų kultūros centras</t>
  </si>
  <si>
    <t>Ramučių kultūros centras</t>
  </si>
  <si>
    <t>Vilkijos kultūros centras</t>
  </si>
  <si>
    <t>Raudondvario dvaras</t>
  </si>
  <si>
    <t>Socdr. mok.</t>
  </si>
  <si>
    <t>Garliavos meno mokykla</t>
  </si>
  <si>
    <t>Kulautuvos vaikų sanatorinė mokykla</t>
  </si>
  <si>
    <t>Biudžetinių įstaigų pajamos</t>
  </si>
  <si>
    <t xml:space="preserve">                 Merija</t>
  </si>
  <si>
    <t xml:space="preserve">         Švietimo skyrius (adm.)</t>
  </si>
  <si>
    <t>Kitos dotacijos</t>
  </si>
  <si>
    <t>VIP</t>
  </si>
  <si>
    <t>Dziudo ir jojimo sporto mokykla</t>
  </si>
  <si>
    <t>Kulautuvos lopšelis-darželis</t>
  </si>
  <si>
    <t>Neveronių lopšelis-darželis</t>
  </si>
  <si>
    <t>Vilkijos lopšelis-darželis "Daigelis"</t>
  </si>
  <si>
    <t>Zapyškio lopšelis-darželis</t>
  </si>
  <si>
    <t>Sporto mokykla</t>
  </si>
  <si>
    <t>Raudondvario kultūros centras</t>
  </si>
  <si>
    <t>Soc. dr. mok.</t>
  </si>
  <si>
    <t>Kredito įskola</t>
  </si>
  <si>
    <t>Aplinkos skyrius</t>
  </si>
  <si>
    <t>Kelių ir transporto skyrius</t>
  </si>
  <si>
    <t>Socialinės paramos skyrius</t>
  </si>
  <si>
    <t>Seniūnijos</t>
  </si>
  <si>
    <t>Turizmo ir verslo informacijos centras</t>
  </si>
  <si>
    <t>Kauno rajono muziejus</t>
  </si>
  <si>
    <t>Priešgaisrinės saugos tarnyba</t>
  </si>
  <si>
    <t>Administracijai, iš jų</t>
  </si>
  <si>
    <t>Kelių ir transporto skyriui</t>
  </si>
  <si>
    <t>Skolintos lėšos</t>
  </si>
  <si>
    <t>Iš viso su skolintom lėšom</t>
  </si>
  <si>
    <t>Seniūnijų pajamos</t>
  </si>
  <si>
    <t>Garliavos sporto ir kultūros centras</t>
  </si>
  <si>
    <t>Garliavos lopšelis-darželis "Eglutė"</t>
  </si>
  <si>
    <t>Garliavos lopšelis-darželis "Obelėlė"</t>
  </si>
  <si>
    <t>Ežerėlio lopšelis-darželis</t>
  </si>
  <si>
    <t>Domeikavos lopšelis-darželis</t>
  </si>
  <si>
    <t>KAUNO RAJONO SAVIVALDYBĖS 2015 M. BIUDŽETO ASIGNAVIMŲ PASKIRSTYMAS PAGAL IŠLAIDŲ GRUPES, EURAIS</t>
  </si>
  <si>
    <t>Čekiškės  P. Dovydaičio gimnazija</t>
  </si>
  <si>
    <t>Neveronių gimnazija</t>
  </si>
  <si>
    <t>Vandžiogalos gimnazija</t>
  </si>
  <si>
    <t>Ežerėlio pagrindinė mokykla</t>
  </si>
  <si>
    <t>Garliavos A. Mitkaus pagrindinė mokykla</t>
  </si>
  <si>
    <t>Garliavos Jonučių progimnazija</t>
  </si>
  <si>
    <t>Kulautuvos pagrindinė mokykla</t>
  </si>
  <si>
    <t>Babtų lopšelis-darželis</t>
  </si>
  <si>
    <t>Karmėlavos lopšelis-darželis "Žilvitis"</t>
  </si>
  <si>
    <t>Raudondvario lopš.-darž. "Riešutėlis"</t>
  </si>
  <si>
    <t>Garliavos Jonučių gimnazija</t>
  </si>
  <si>
    <t>Kačerginės vaikų sanatorijos "Žibutė" mokykla</t>
  </si>
  <si>
    <t>Čekiškės darželis</t>
  </si>
  <si>
    <t>Eigirgalos lopšelis darželis</t>
  </si>
  <si>
    <t>Giraitės darželis</t>
  </si>
  <si>
    <t>Girionių darželis</t>
  </si>
  <si>
    <t>Vandžiogalos darželis</t>
  </si>
  <si>
    <t>Raudondvario Kriauzų mokykla-darželis</t>
  </si>
  <si>
    <t>Jonučių darželis</t>
  </si>
  <si>
    <t>Kačerginės daugiafunkcis centras</t>
  </si>
  <si>
    <t>Karmėlavos B. Buračo gimnazija</t>
  </si>
  <si>
    <t>Noreikiškių lopšelis-darželis "Ąžuolėlis"</t>
  </si>
  <si>
    <t>Lapių lopšelis-darželis</t>
  </si>
  <si>
    <t>Kultūros, švietimo ir sporto skyriui, aptarnaujančiam biudžetines įstaigas-asignavimų valdytojus</t>
  </si>
  <si>
    <t>Raudondvario dvarui</t>
  </si>
  <si>
    <t>KAUNO RAJONO SAVIVALDYBĖS ŠVIETIMO ĮSTAIGŲ 2015 M. BIUDŽETAS, EURAIS</t>
  </si>
  <si>
    <t>KAUNO RAJONO SAVIVALDYBĖS SENIŪNIJŲ 2015 M. BIUDŽETAS, EURAIS</t>
  </si>
  <si>
    <t>Laisvas biudžeto lėšų likutis</t>
  </si>
  <si>
    <t>1. Administracija, iš jų:</t>
  </si>
  <si>
    <t xml:space="preserve">                 Kontrolės ir audito  tarnyba</t>
  </si>
  <si>
    <t>2. Kultūros, švietimo ir sporto skyrius, aptarnaujantis biudžetines įstaigas-asignavimų valdytojus</t>
  </si>
  <si>
    <t>3. Švietimo centras</t>
  </si>
  <si>
    <t>5. Pagynės vaikų globos namai</t>
  </si>
  <si>
    <t>6. Socialinių paslaugų centras</t>
  </si>
  <si>
    <t>7. Visuomenės sveikatos biuras</t>
  </si>
  <si>
    <t>8. Viešoji biblioteka</t>
  </si>
  <si>
    <t xml:space="preserve">   Kauno rajono gyvenamųjų patalpų remonto fondas</t>
  </si>
  <si>
    <t>Direktoriaus rezervas</t>
  </si>
  <si>
    <t xml:space="preserve">     Švietimo sk. programos</t>
  </si>
  <si>
    <t>Paskolų mokėjimas</t>
  </si>
  <si>
    <t>4. Čekiškės socialinės globos ir priežiūros namai</t>
  </si>
  <si>
    <t>Daugiavaikių šeimų rėmimo fondas</t>
  </si>
  <si>
    <t>2015 m. sausio 29 d. sprendimo Nr. TS-4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</si>
</sst>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;\-0.0;"/>
    <numFmt numFmtId="166" formatCode="0.0;\-0.00;"/>
  </numFmts>
  <fonts count="16" x14ac:knownFonts="1">
    <font>
      <sz val="10"/>
      <name val="Arial"/>
      <charset val="186"/>
    </font>
    <font>
      <sz val="11"/>
      <name val="Times New Roman"/>
      <family val="1"/>
      <charset val="186"/>
    </font>
    <font>
      <sz val="8"/>
      <name val="Arial"/>
      <family val="2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sz val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6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31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/>
    </xf>
    <xf numFmtId="0" fontId="7" fillId="0" borderId="0" xfId="0" applyFont="1"/>
    <xf numFmtId="0" fontId="1" fillId="0" borderId="0" xfId="0" applyFont="1" applyBorder="1"/>
    <xf numFmtId="0" fontId="1" fillId="0" borderId="15" xfId="0" applyFont="1" applyBorder="1" applyAlignment="1">
      <alignment vertical="center" wrapText="1"/>
    </xf>
    <xf numFmtId="0" fontId="1" fillId="0" borderId="16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/>
    </xf>
    <xf numFmtId="164" fontId="1" fillId="0" borderId="8" xfId="0" applyNumberFormat="1" applyFont="1" applyBorder="1" applyAlignment="1">
      <alignment horizontal="center"/>
    </xf>
    <xf numFmtId="0" fontId="6" fillId="0" borderId="0" xfId="0" applyFont="1" applyAlignment="1"/>
    <xf numFmtId="0" fontId="3" fillId="0" borderId="17" xfId="0" applyFont="1" applyBorder="1" applyAlignment="1">
      <alignment horizontal="right"/>
    </xf>
    <xf numFmtId="164" fontId="1" fillId="0" borderId="18" xfId="0" applyNumberFormat="1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horizontal="center"/>
    </xf>
    <xf numFmtId="164" fontId="1" fillId="0" borderId="0" xfId="0" applyNumberFormat="1" applyFont="1" applyAlignment="1">
      <alignment horizontal="center" vertical="center" wrapText="1"/>
    </xf>
    <xf numFmtId="164" fontId="0" fillId="0" borderId="0" xfId="0" applyNumberFormat="1"/>
    <xf numFmtId="0" fontId="5" fillId="0" borderId="19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164" fontId="1" fillId="0" borderId="21" xfId="0" applyNumberFormat="1" applyFont="1" applyBorder="1" applyAlignment="1">
      <alignment horizontal="center" vertical="center" wrapText="1"/>
    </xf>
    <xf numFmtId="164" fontId="1" fillId="0" borderId="22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1" xfId="0" applyFont="1" applyBorder="1"/>
    <xf numFmtId="0" fontId="1" fillId="0" borderId="7" xfId="0" applyFont="1" applyBorder="1"/>
    <xf numFmtId="164" fontId="1" fillId="0" borderId="24" xfId="0" applyNumberFormat="1" applyFont="1" applyBorder="1" applyAlignment="1">
      <alignment horizontal="center" vertical="center" wrapText="1"/>
    </xf>
    <xf numFmtId="1" fontId="10" fillId="0" borderId="15" xfId="0" applyNumberFormat="1" applyFont="1" applyBorder="1"/>
    <xf numFmtId="0" fontId="10" fillId="0" borderId="15" xfId="0" applyFont="1" applyBorder="1"/>
    <xf numFmtId="164" fontId="1" fillId="2" borderId="21" xfId="0" applyNumberFormat="1" applyFont="1" applyFill="1" applyBorder="1" applyAlignment="1">
      <alignment horizontal="center" vertical="center" wrapText="1"/>
    </xf>
    <xf numFmtId="164" fontId="1" fillId="0" borderId="25" xfId="0" applyNumberFormat="1" applyFont="1" applyBorder="1" applyAlignment="1">
      <alignment horizontal="center" vertical="center" wrapText="1"/>
    </xf>
    <xf numFmtId="164" fontId="1" fillId="2" borderId="2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0" borderId="16" xfId="0" applyNumberFormat="1" applyFont="1" applyBorder="1" applyAlignment="1">
      <alignment horizontal="center" vertical="center" wrapText="1"/>
    </xf>
    <xf numFmtId="164" fontId="1" fillId="0" borderId="26" xfId="0" applyNumberFormat="1" applyFont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164" fontId="1" fillId="0" borderId="27" xfId="0" applyNumberFormat="1" applyFont="1" applyBorder="1" applyAlignment="1">
      <alignment horizontal="center" vertical="center" wrapText="1"/>
    </xf>
    <xf numFmtId="164" fontId="1" fillId="0" borderId="28" xfId="0" applyNumberFormat="1" applyFont="1" applyBorder="1" applyAlignment="1">
      <alignment horizontal="center" vertical="center" wrapText="1"/>
    </xf>
    <xf numFmtId="164" fontId="1" fillId="0" borderId="24" xfId="0" applyNumberFormat="1" applyFont="1" applyBorder="1" applyAlignment="1">
      <alignment horizontal="center"/>
    </xf>
    <xf numFmtId="164" fontId="1" fillId="0" borderId="29" xfId="0" applyNumberFormat="1" applyFont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2" borderId="8" xfId="0" applyNumberFormat="1" applyFont="1" applyFill="1" applyBorder="1" applyAlignment="1">
      <alignment horizontal="center" vertical="center" wrapText="1"/>
    </xf>
    <xf numFmtId="164" fontId="1" fillId="2" borderId="18" xfId="0" applyNumberFormat="1" applyFont="1" applyFill="1" applyBorder="1" applyAlignment="1">
      <alignment horizontal="center" vertical="center" wrapText="1"/>
    </xf>
    <xf numFmtId="164" fontId="1" fillId="2" borderId="30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164" fontId="1" fillId="0" borderId="27" xfId="0" applyNumberFormat="1" applyFont="1" applyBorder="1" applyAlignment="1">
      <alignment horizontal="center"/>
    </xf>
    <xf numFmtId="164" fontId="1" fillId="0" borderId="26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center"/>
    </xf>
    <xf numFmtId="164" fontId="3" fillId="0" borderId="32" xfId="0" applyNumberFormat="1" applyFont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horizontal="center" vertical="center" wrapText="1"/>
    </xf>
    <xf numFmtId="164" fontId="1" fillId="0" borderId="6" xfId="0" applyNumberFormat="1" applyFont="1" applyBorder="1" applyAlignment="1">
      <alignment horizontal="center" vertical="center"/>
    </xf>
    <xf numFmtId="164" fontId="1" fillId="0" borderId="5" xfId="0" applyNumberFormat="1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164" fontId="1" fillId="2" borderId="28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164" fontId="1" fillId="2" borderId="9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164" fontId="1" fillId="2" borderId="33" xfId="0" applyNumberFormat="1" applyFont="1" applyFill="1" applyBorder="1" applyAlignment="1">
      <alignment horizontal="center" vertical="center" wrapText="1"/>
    </xf>
    <xf numFmtId="164" fontId="1" fillId="2" borderId="27" xfId="0" applyNumberFormat="1" applyFont="1" applyFill="1" applyBorder="1" applyAlignment="1">
      <alignment horizontal="center" vertical="center" wrapText="1"/>
    </xf>
    <xf numFmtId="164" fontId="1" fillId="2" borderId="34" xfId="0" applyNumberFormat="1" applyFont="1" applyFill="1" applyBorder="1" applyAlignment="1">
      <alignment horizontal="center" vertical="center" wrapText="1"/>
    </xf>
    <xf numFmtId="164" fontId="1" fillId="0" borderId="33" xfId="0" applyNumberFormat="1" applyFont="1" applyBorder="1" applyAlignment="1">
      <alignment horizontal="center" vertical="center" wrapText="1"/>
    </xf>
    <xf numFmtId="164" fontId="1" fillId="2" borderId="13" xfId="0" applyNumberFormat="1" applyFont="1" applyFill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/>
    </xf>
    <xf numFmtId="164" fontId="3" fillId="0" borderId="35" xfId="0" applyNumberFormat="1" applyFont="1" applyBorder="1" applyAlignment="1">
      <alignment horizontal="center"/>
    </xf>
    <xf numFmtId="164" fontId="3" fillId="0" borderId="36" xfId="0" applyNumberFormat="1" applyFont="1" applyBorder="1" applyAlignment="1">
      <alignment horizontal="center"/>
    </xf>
    <xf numFmtId="0" fontId="0" fillId="0" borderId="0" xfId="0" applyBorder="1"/>
    <xf numFmtId="0" fontId="10" fillId="0" borderId="11" xfId="0" applyFont="1" applyBorder="1"/>
    <xf numFmtId="0" fontId="1" fillId="0" borderId="11" xfId="0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3" fillId="0" borderId="37" xfId="0" applyNumberFormat="1" applyFont="1" applyBorder="1" applyAlignment="1">
      <alignment horizontal="center"/>
    </xf>
    <xf numFmtId="0" fontId="1" fillId="0" borderId="35" xfId="0" applyFont="1" applyBorder="1" applyAlignment="1">
      <alignment vertical="center" wrapText="1"/>
    </xf>
    <xf numFmtId="0" fontId="1" fillId="0" borderId="36" xfId="0" applyFont="1" applyBorder="1" applyAlignment="1">
      <alignment vertical="center" wrapText="1"/>
    </xf>
    <xf numFmtId="0" fontId="1" fillId="0" borderId="37" xfId="0" applyFont="1" applyBorder="1" applyAlignment="1">
      <alignment vertical="center" wrapText="1"/>
    </xf>
    <xf numFmtId="164" fontId="3" fillId="0" borderId="38" xfId="0" applyNumberFormat="1" applyFont="1" applyBorder="1" applyAlignment="1">
      <alignment horizontal="center"/>
    </xf>
    <xf numFmtId="164" fontId="3" fillId="0" borderId="39" xfId="0" applyNumberFormat="1" applyFont="1" applyBorder="1" applyAlignment="1">
      <alignment horizontal="center"/>
    </xf>
    <xf numFmtId="164" fontId="3" fillId="0" borderId="40" xfId="0" applyNumberFormat="1" applyFont="1" applyBorder="1" applyAlignment="1">
      <alignment horizontal="center"/>
    </xf>
    <xf numFmtId="164" fontId="3" fillId="0" borderId="41" xfId="0" applyNumberFormat="1" applyFont="1" applyBorder="1" applyAlignment="1">
      <alignment horizontal="center"/>
    </xf>
    <xf numFmtId="164" fontId="5" fillId="0" borderId="38" xfId="0" applyNumberFormat="1" applyFont="1" applyBorder="1" applyAlignment="1">
      <alignment horizontal="center" vertical="center" wrapText="1"/>
    </xf>
    <xf numFmtId="164" fontId="3" fillId="0" borderId="42" xfId="0" applyNumberFormat="1" applyFont="1" applyBorder="1" applyAlignment="1">
      <alignment horizontal="center"/>
    </xf>
    <xf numFmtId="164" fontId="3" fillId="0" borderId="43" xfId="0" applyNumberFormat="1" applyFont="1" applyBorder="1" applyAlignment="1">
      <alignment horizontal="center" vertical="center" wrapText="1"/>
    </xf>
    <xf numFmtId="164" fontId="1" fillId="0" borderId="32" xfId="0" applyNumberFormat="1" applyFont="1" applyBorder="1" applyAlignment="1">
      <alignment horizontal="center" vertical="center" wrapText="1"/>
    </xf>
    <xf numFmtId="164" fontId="1" fillId="0" borderId="8" xfId="0" applyNumberFormat="1" applyFont="1" applyFill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  <xf numFmtId="164" fontId="1" fillId="0" borderId="13" xfId="0" applyNumberFormat="1" applyFont="1" applyFill="1" applyBorder="1" applyAlignment="1">
      <alignment horizontal="center" vertical="center" wrapText="1"/>
    </xf>
    <xf numFmtId="0" fontId="1" fillId="0" borderId="11" xfId="0" applyFont="1" applyBorder="1"/>
    <xf numFmtId="164" fontId="3" fillId="0" borderId="38" xfId="0" applyNumberFormat="1" applyFont="1" applyBorder="1"/>
    <xf numFmtId="164" fontId="3" fillId="0" borderId="14" xfId="0" applyNumberFormat="1" applyFont="1" applyBorder="1"/>
    <xf numFmtId="164" fontId="3" fillId="0" borderId="44" xfId="0" applyNumberFormat="1" applyFont="1" applyBorder="1"/>
    <xf numFmtId="164" fontId="3" fillId="0" borderId="42" xfId="0" applyNumberFormat="1" applyFont="1" applyBorder="1"/>
    <xf numFmtId="164" fontId="3" fillId="0" borderId="39" xfId="0" applyNumberFormat="1" applyFont="1" applyBorder="1"/>
    <xf numFmtId="164" fontId="1" fillId="0" borderId="5" xfId="0" applyNumberFormat="1" applyFont="1" applyBorder="1" applyAlignment="1">
      <alignment horizontal="center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0" xfId="0" applyNumberFormat="1" applyFont="1" applyFill="1" applyBorder="1" applyAlignment="1">
      <alignment horizontal="center" vertical="center" wrapText="1"/>
    </xf>
    <xf numFmtId="164" fontId="1" fillId="2" borderId="45" xfId="0" applyNumberFormat="1" applyFont="1" applyFill="1" applyBorder="1" applyAlignment="1">
      <alignment horizontal="center" vertical="center" wrapText="1"/>
    </xf>
    <xf numFmtId="164" fontId="1" fillId="0" borderId="46" xfId="0" applyNumberFormat="1" applyFont="1" applyBorder="1" applyAlignment="1">
      <alignment horizontal="center" vertical="center" wrapText="1"/>
    </xf>
    <xf numFmtId="164" fontId="14" fillId="0" borderId="14" xfId="0" applyNumberFormat="1" applyFont="1" applyFill="1" applyBorder="1" applyAlignment="1">
      <alignment horizontal="center" vertical="center" wrapText="1"/>
    </xf>
    <xf numFmtId="164" fontId="14" fillId="2" borderId="44" xfId="0" applyNumberFormat="1" applyFont="1" applyFill="1" applyBorder="1" applyAlignment="1">
      <alignment horizontal="center" vertical="center" wrapText="1"/>
    </xf>
    <xf numFmtId="164" fontId="14" fillId="2" borderId="38" xfId="0" applyNumberFormat="1" applyFont="1" applyFill="1" applyBorder="1" applyAlignment="1">
      <alignment horizontal="center" vertical="center" wrapText="1"/>
    </xf>
    <xf numFmtId="164" fontId="14" fillId="2" borderId="14" xfId="0" applyNumberFormat="1" applyFont="1" applyFill="1" applyBorder="1" applyAlignment="1">
      <alignment horizontal="center" vertical="center" wrapText="1"/>
    </xf>
    <xf numFmtId="164" fontId="14" fillId="2" borderId="39" xfId="0" applyNumberFormat="1" applyFont="1" applyFill="1" applyBorder="1" applyAlignment="1">
      <alignment horizontal="center" vertical="center" wrapText="1"/>
    </xf>
    <xf numFmtId="164" fontId="14" fillId="2" borderId="47" xfId="0" applyNumberFormat="1" applyFont="1" applyFill="1" applyBorder="1" applyAlignment="1">
      <alignment horizontal="center" vertical="center" wrapText="1"/>
    </xf>
    <xf numFmtId="164" fontId="14" fillId="0" borderId="38" xfId="0" applyNumberFormat="1" applyFont="1" applyBorder="1" applyAlignment="1">
      <alignment horizontal="center" vertical="center" wrapText="1"/>
    </xf>
    <xf numFmtId="164" fontId="14" fillId="0" borderId="14" xfId="0" applyNumberFormat="1" applyFont="1" applyBorder="1" applyAlignment="1">
      <alignment horizontal="center" vertical="center" wrapText="1"/>
    </xf>
    <xf numFmtId="164" fontId="14" fillId="0" borderId="44" xfId="0" applyNumberFormat="1" applyFont="1" applyBorder="1" applyAlignment="1">
      <alignment horizontal="center" vertical="center" wrapText="1"/>
    </xf>
    <xf numFmtId="164" fontId="14" fillId="0" borderId="48" xfId="0" applyNumberFormat="1" applyFont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164" fontId="1" fillId="0" borderId="34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4" fillId="0" borderId="38" xfId="0" applyNumberFormat="1" applyFont="1" applyBorder="1"/>
    <xf numFmtId="0" fontId="14" fillId="0" borderId="40" xfId="0" applyFont="1" applyBorder="1"/>
    <xf numFmtId="164" fontId="13" fillId="0" borderId="7" xfId="0" applyNumberFormat="1" applyFont="1" applyBorder="1" applyAlignment="1">
      <alignment horizontal="center" vertical="center" wrapText="1"/>
    </xf>
    <xf numFmtId="164" fontId="13" fillId="0" borderId="11" xfId="0" applyNumberFormat="1" applyFont="1" applyBorder="1" applyAlignment="1">
      <alignment horizontal="center" vertical="center" wrapText="1"/>
    </xf>
    <xf numFmtId="164" fontId="13" fillId="0" borderId="7" xfId="0" applyNumberFormat="1" applyFont="1" applyBorder="1" applyAlignment="1">
      <alignment horizontal="center"/>
    </xf>
    <xf numFmtId="164" fontId="13" fillId="0" borderId="1" xfId="0" applyNumberFormat="1" applyFont="1" applyBorder="1" applyAlignment="1">
      <alignment horizontal="center"/>
    </xf>
    <xf numFmtId="0" fontId="1" fillId="0" borderId="36" xfId="0" applyFont="1" applyFill="1" applyBorder="1" applyAlignment="1">
      <alignment vertical="center" wrapText="1"/>
    </xf>
    <xf numFmtId="164" fontId="1" fillId="0" borderId="30" xfId="0" applyNumberFormat="1" applyFont="1" applyBorder="1" applyAlignment="1">
      <alignment horizontal="center" vertical="center" wrapText="1"/>
    </xf>
    <xf numFmtId="164" fontId="5" fillId="0" borderId="40" xfId="0" applyNumberFormat="1" applyFont="1" applyBorder="1" applyAlignment="1">
      <alignment horizontal="center" vertical="center" wrapText="1"/>
    </xf>
    <xf numFmtId="164" fontId="5" fillId="0" borderId="17" xfId="0" applyNumberFormat="1" applyFont="1" applyBorder="1" applyAlignment="1">
      <alignment horizontal="center" vertical="center" wrapText="1"/>
    </xf>
    <xf numFmtId="164" fontId="5" fillId="0" borderId="42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164" fontId="1" fillId="0" borderId="31" xfId="0" applyNumberFormat="1" applyFont="1" applyFill="1" applyBorder="1" applyAlignment="1">
      <alignment horizontal="center" vertical="center" wrapText="1"/>
    </xf>
    <xf numFmtId="164" fontId="1" fillId="2" borderId="31" xfId="0" applyNumberFormat="1" applyFont="1" applyFill="1" applyBorder="1" applyAlignment="1">
      <alignment horizontal="center" vertical="center" wrapText="1"/>
    </xf>
    <xf numFmtId="164" fontId="1" fillId="0" borderId="31" xfId="0" applyNumberFormat="1" applyFont="1" applyBorder="1" applyAlignment="1">
      <alignment horizontal="center" vertical="center" wrapText="1"/>
    </xf>
    <xf numFmtId="164" fontId="3" fillId="0" borderId="37" xfId="0" applyNumberFormat="1" applyFont="1" applyBorder="1" applyAlignment="1">
      <alignment horizontal="center" vertical="center" wrapText="1"/>
    </xf>
    <xf numFmtId="164" fontId="5" fillId="0" borderId="47" xfId="0" applyNumberFormat="1" applyFont="1" applyBorder="1" applyAlignment="1">
      <alignment horizontal="center" vertical="center" wrapText="1"/>
    </xf>
    <xf numFmtId="164" fontId="5" fillId="0" borderId="48" xfId="0" applyNumberFormat="1" applyFont="1" applyBorder="1" applyAlignment="1">
      <alignment horizontal="center" vertical="center" wrapText="1"/>
    </xf>
    <xf numFmtId="164" fontId="4" fillId="0" borderId="17" xfId="0" applyNumberFormat="1" applyFont="1" applyBorder="1" applyAlignment="1">
      <alignment horizontal="center" vertical="center" wrapText="1"/>
    </xf>
    <xf numFmtId="164" fontId="4" fillId="0" borderId="14" xfId="0" applyNumberFormat="1" applyFont="1" applyBorder="1" applyAlignment="1">
      <alignment horizontal="center" vertical="center" wrapText="1"/>
    </xf>
    <xf numFmtId="164" fontId="4" fillId="0" borderId="47" xfId="0" applyNumberFormat="1" applyFont="1" applyBorder="1" applyAlignment="1">
      <alignment horizontal="center" vertical="center" wrapText="1"/>
    </xf>
    <xf numFmtId="164" fontId="4" fillId="0" borderId="40" xfId="0" applyNumberFormat="1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164" fontId="5" fillId="0" borderId="44" xfId="0" applyNumberFormat="1" applyFont="1" applyBorder="1" applyAlignment="1">
      <alignment horizontal="center" vertical="center" wrapText="1"/>
    </xf>
    <xf numFmtId="0" fontId="10" fillId="0" borderId="37" xfId="0" applyFont="1" applyBorder="1" applyAlignment="1">
      <alignment horizontal="right" wrapText="1"/>
    </xf>
    <xf numFmtId="0" fontId="6" fillId="0" borderId="40" xfId="0" applyFont="1" applyBorder="1" applyAlignment="1">
      <alignment horizontal="right"/>
    </xf>
    <xf numFmtId="0" fontId="5" fillId="0" borderId="40" xfId="0" applyFont="1" applyBorder="1" applyAlignment="1">
      <alignment horizontal="left"/>
    </xf>
    <xf numFmtId="0" fontId="5" fillId="0" borderId="40" xfId="0" applyFont="1" applyBorder="1" applyAlignment="1">
      <alignment horizontal="right"/>
    </xf>
    <xf numFmtId="1" fontId="10" fillId="0" borderId="23" xfId="0" applyNumberFormat="1" applyFont="1" applyBorder="1"/>
    <xf numFmtId="0" fontId="1" fillId="0" borderId="29" xfId="0" applyFont="1" applyBorder="1"/>
    <xf numFmtId="0" fontId="1" fillId="0" borderId="3" xfId="0" applyFont="1" applyBorder="1"/>
    <xf numFmtId="1" fontId="10" fillId="0" borderId="49" xfId="0" applyNumberFormat="1" applyFont="1" applyBorder="1"/>
    <xf numFmtId="164" fontId="1" fillId="0" borderId="50" xfId="0" applyNumberFormat="1" applyFont="1" applyBorder="1" applyAlignment="1">
      <alignment horizontal="center"/>
    </xf>
    <xf numFmtId="164" fontId="1" fillId="2" borderId="51" xfId="0" applyNumberFormat="1" applyFont="1" applyFill="1" applyBorder="1" applyAlignment="1">
      <alignment horizontal="center" vertical="center" wrapText="1"/>
    </xf>
    <xf numFmtId="0" fontId="1" fillId="0" borderId="52" xfId="0" applyFont="1" applyBorder="1"/>
    <xf numFmtId="0" fontId="1" fillId="0" borderId="50" xfId="0" applyFont="1" applyBorder="1"/>
    <xf numFmtId="164" fontId="1" fillId="0" borderId="53" xfId="0" applyNumberFormat="1" applyFont="1" applyBorder="1" applyAlignment="1">
      <alignment horizontal="center" vertical="center" wrapText="1"/>
    </xf>
    <xf numFmtId="164" fontId="1" fillId="0" borderId="53" xfId="0" applyNumberFormat="1" applyFont="1" applyBorder="1" applyAlignment="1">
      <alignment horizontal="center"/>
    </xf>
    <xf numFmtId="164" fontId="1" fillId="0" borderId="51" xfId="0" applyNumberFormat="1" applyFont="1" applyBorder="1" applyAlignment="1">
      <alignment horizontal="center" vertical="center" wrapText="1"/>
    </xf>
    <xf numFmtId="164" fontId="1" fillId="0" borderId="52" xfId="0" applyNumberFormat="1" applyFont="1" applyBorder="1" applyAlignment="1">
      <alignment horizontal="center"/>
    </xf>
    <xf numFmtId="164" fontId="3" fillId="0" borderId="54" xfId="0" applyNumberFormat="1" applyFont="1" applyBorder="1" applyAlignment="1">
      <alignment horizontal="center"/>
    </xf>
    <xf numFmtId="1" fontId="10" fillId="0" borderId="17" xfId="0" applyNumberFormat="1" applyFont="1" applyBorder="1"/>
    <xf numFmtId="164" fontId="1" fillId="0" borderId="38" xfId="0" applyNumberFormat="1" applyFont="1" applyBorder="1" applyAlignment="1">
      <alignment horizontal="center"/>
    </xf>
    <xf numFmtId="164" fontId="1" fillId="0" borderId="14" xfId="0" applyNumberFormat="1" applyFont="1" applyBorder="1" applyAlignment="1">
      <alignment horizontal="center"/>
    </xf>
    <xf numFmtId="164" fontId="1" fillId="2" borderId="44" xfId="0" applyNumberFormat="1" applyFont="1" applyFill="1" applyBorder="1" applyAlignment="1">
      <alignment horizontal="center" vertical="center" wrapText="1"/>
    </xf>
    <xf numFmtId="0" fontId="1" fillId="0" borderId="42" xfId="0" applyFont="1" applyBorder="1"/>
    <xf numFmtId="0" fontId="1" fillId="0" borderId="14" xfId="0" applyFont="1" applyBorder="1"/>
    <xf numFmtId="164" fontId="1" fillId="0" borderId="39" xfId="0" applyNumberFormat="1" applyFont="1" applyBorder="1" applyAlignment="1">
      <alignment horizontal="center" vertical="center" wrapText="1"/>
    </xf>
    <xf numFmtId="164" fontId="1" fillId="0" borderId="39" xfId="0" applyNumberFormat="1" applyFont="1" applyBorder="1" applyAlignment="1">
      <alignment horizontal="center"/>
    </xf>
    <xf numFmtId="164" fontId="1" fillId="0" borderId="44" xfId="0" applyNumberFormat="1" applyFont="1" applyBorder="1" applyAlignment="1">
      <alignment horizontal="center" vertical="center" wrapText="1"/>
    </xf>
    <xf numFmtId="164" fontId="1" fillId="0" borderId="42" xfId="0" applyNumberFormat="1" applyFont="1" applyBorder="1" applyAlignment="1">
      <alignment horizontal="center"/>
    </xf>
    <xf numFmtId="164" fontId="1" fillId="0" borderId="29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164" fontId="3" fillId="0" borderId="41" xfId="0" applyNumberFormat="1" applyFont="1" applyBorder="1" applyAlignment="1">
      <alignment horizontal="center" vertical="center"/>
    </xf>
    <xf numFmtId="1" fontId="4" fillId="0" borderId="15" xfId="0" applyNumberFormat="1" applyFont="1" applyBorder="1"/>
    <xf numFmtId="164" fontId="1" fillId="0" borderId="55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5" fontId="1" fillId="0" borderId="29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center"/>
    </xf>
    <xf numFmtId="166" fontId="1" fillId="0" borderId="7" xfId="0" applyNumberFormat="1" applyFont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/>
    </xf>
    <xf numFmtId="164" fontId="1" fillId="2" borderId="1" xfId="0" applyNumberFormat="1" applyFont="1" applyFill="1" applyBorder="1" applyAlignment="1">
      <alignment horizontal="center" vertical="center"/>
    </xf>
    <xf numFmtId="166" fontId="1" fillId="0" borderId="7" xfId="0" applyNumberFormat="1" applyFont="1" applyFill="1" applyBorder="1" applyAlignment="1">
      <alignment horizontal="center" vertical="center"/>
    </xf>
    <xf numFmtId="165" fontId="1" fillId="0" borderId="3" xfId="0" applyNumberFormat="1" applyFont="1" applyFill="1" applyBorder="1" applyAlignment="1">
      <alignment horizontal="center" vertical="center"/>
    </xf>
    <xf numFmtId="166" fontId="11" fillId="0" borderId="7" xfId="0" applyNumberFormat="1" applyFont="1" applyBorder="1" applyAlignment="1">
      <alignment horizontal="center" vertical="center"/>
    </xf>
    <xf numFmtId="166" fontId="1" fillId="0" borderId="31" xfId="0" applyNumberFormat="1" applyFont="1" applyBorder="1" applyAlignment="1">
      <alignment horizontal="center" vertical="center"/>
    </xf>
    <xf numFmtId="164" fontId="3" fillId="0" borderId="38" xfId="0" applyNumberFormat="1" applyFont="1" applyBorder="1" applyAlignment="1">
      <alignment horizontal="center" vertical="center" wrapText="1"/>
    </xf>
    <xf numFmtId="164" fontId="3" fillId="0" borderId="14" xfId="0" applyNumberFormat="1" applyFont="1" applyBorder="1" applyAlignment="1">
      <alignment horizontal="center" vertical="center" wrapText="1"/>
    </xf>
    <xf numFmtId="164" fontId="3" fillId="0" borderId="44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 vertical="center" wrapText="1"/>
    </xf>
    <xf numFmtId="164" fontId="4" fillId="2" borderId="8" xfId="0" applyNumberFormat="1" applyFont="1" applyFill="1" applyBorder="1" applyAlignment="1">
      <alignment horizontal="center" vertical="center" wrapText="1"/>
    </xf>
    <xf numFmtId="0" fontId="4" fillId="0" borderId="16" xfId="0" applyFont="1" applyBorder="1" applyAlignment="1">
      <alignment vertical="center" wrapText="1"/>
    </xf>
    <xf numFmtId="1" fontId="1" fillId="0" borderId="15" xfId="0" applyNumberFormat="1" applyFont="1" applyBorder="1"/>
    <xf numFmtId="164" fontId="13" fillId="2" borderId="3" xfId="0" applyNumberFormat="1" applyFont="1" applyFill="1" applyBorder="1" applyAlignment="1">
      <alignment horizontal="center" vertical="center" wrapText="1"/>
    </xf>
    <xf numFmtId="164" fontId="13" fillId="2" borderId="8" xfId="0" applyNumberFormat="1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 wrapText="1"/>
    </xf>
    <xf numFmtId="0" fontId="1" fillId="0" borderId="37" xfId="0" applyFont="1" applyBorder="1" applyAlignment="1">
      <alignment horizontal="left" vertical="center" wrapText="1"/>
    </xf>
    <xf numFmtId="164" fontId="1" fillId="0" borderId="29" xfId="0" applyNumberFormat="1" applyFont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/>
    </xf>
    <xf numFmtId="164" fontId="1" fillId="0" borderId="31" xfId="0" applyNumberFormat="1" applyFont="1" applyFill="1" applyBorder="1" applyAlignment="1">
      <alignment horizontal="center"/>
    </xf>
    <xf numFmtId="164" fontId="1" fillId="0" borderId="4" xfId="0" applyNumberFormat="1" applyFont="1" applyFill="1" applyBorder="1" applyAlignment="1">
      <alignment horizontal="center" vertical="center" wrapText="1"/>
    </xf>
    <xf numFmtId="164" fontId="3" fillId="0" borderId="44" xfId="0" applyNumberFormat="1" applyFont="1" applyBorder="1" applyAlignment="1">
      <alignment horizontal="center" vertical="center" wrapText="1"/>
    </xf>
    <xf numFmtId="164" fontId="1" fillId="0" borderId="22" xfId="0" applyNumberFormat="1" applyFont="1" applyBorder="1" applyAlignment="1">
      <alignment horizontal="center"/>
    </xf>
    <xf numFmtId="164" fontId="3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/>
    <xf numFmtId="0" fontId="1" fillId="0" borderId="55" xfId="0" applyFont="1" applyBorder="1"/>
    <xf numFmtId="0" fontId="1" fillId="0" borderId="38" xfId="0" applyFont="1" applyBorder="1"/>
    <xf numFmtId="0" fontId="1" fillId="0" borderId="6" xfId="0" applyFont="1" applyBorder="1"/>
    <xf numFmtId="164" fontId="5" fillId="0" borderId="56" xfId="0" applyNumberFormat="1" applyFont="1" applyBorder="1" applyAlignment="1">
      <alignment horizontal="center" vertical="center" wrapText="1"/>
    </xf>
    <xf numFmtId="0" fontId="3" fillId="0" borderId="40" xfId="0" applyFont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2" fillId="0" borderId="40" xfId="0" applyFont="1" applyBorder="1" applyAlignment="1">
      <alignment horizontal="left"/>
    </xf>
    <xf numFmtId="0" fontId="3" fillId="0" borderId="36" xfId="0" applyFont="1" applyBorder="1" applyAlignment="1">
      <alignment horizontal="left" vertical="center" wrapText="1"/>
    </xf>
    <xf numFmtId="0" fontId="6" fillId="0" borderId="36" xfId="0" applyFont="1" applyBorder="1" applyAlignment="1">
      <alignment horizontal="left"/>
    </xf>
    <xf numFmtId="0" fontId="6" fillId="0" borderId="41" xfId="0" applyFont="1" applyBorder="1" applyAlignment="1">
      <alignment vertical="center" wrapText="1"/>
    </xf>
    <xf numFmtId="0" fontId="6" fillId="0" borderId="36" xfId="0" applyFont="1" applyBorder="1" applyAlignment="1">
      <alignment vertical="center" wrapText="1"/>
    </xf>
    <xf numFmtId="0" fontId="3" fillId="2" borderId="36" xfId="0" applyFont="1" applyFill="1" applyBorder="1" applyAlignment="1">
      <alignment horizontal="left"/>
    </xf>
    <xf numFmtId="0" fontId="6" fillId="2" borderId="67" xfId="0" applyFont="1" applyFill="1" applyBorder="1" applyAlignment="1">
      <alignment horizontal="left"/>
    </xf>
    <xf numFmtId="0" fontId="10" fillId="2" borderId="37" xfId="0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5" xfId="0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horizontal="right"/>
    </xf>
    <xf numFmtId="0" fontId="1" fillId="0" borderId="36" xfId="0" applyFont="1" applyBorder="1" applyAlignment="1">
      <alignment horizontal="right" wrapText="1"/>
    </xf>
    <xf numFmtId="0" fontId="1" fillId="0" borderId="67" xfId="0" applyFont="1" applyBorder="1" applyAlignment="1">
      <alignment horizontal="right" wrapText="1"/>
    </xf>
    <xf numFmtId="0" fontId="1" fillId="2" borderId="16" xfId="0" applyFont="1" applyFill="1" applyBorder="1" applyAlignment="1">
      <alignment horizontal="right" vertical="center" wrapText="1"/>
    </xf>
    <xf numFmtId="164" fontId="1" fillId="2" borderId="16" xfId="0" applyNumberFormat="1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2" borderId="37" xfId="0" applyFont="1" applyFill="1" applyBorder="1" applyAlignment="1">
      <alignment horizontal="left" vertical="center" wrapText="1"/>
    </xf>
    <xf numFmtId="164" fontId="1" fillId="0" borderId="36" xfId="0" applyNumberFormat="1" applyFont="1" applyBorder="1" applyAlignment="1">
      <alignment horizontal="center" vertical="center" wrapText="1"/>
    </xf>
    <xf numFmtId="164" fontId="1" fillId="0" borderId="68" xfId="0" applyNumberFormat="1" applyFont="1" applyBorder="1" applyAlignment="1">
      <alignment horizontal="center" vertical="center" wrapText="1"/>
    </xf>
    <xf numFmtId="0" fontId="3" fillId="0" borderId="37" xfId="0" applyFont="1" applyBorder="1" applyAlignment="1">
      <alignment vertical="center" wrapText="1"/>
    </xf>
    <xf numFmtId="0" fontId="6" fillId="0" borderId="0" xfId="0" applyFont="1" applyAlignment="1">
      <alignment horizontal="center"/>
    </xf>
    <xf numFmtId="0" fontId="4" fillId="0" borderId="21" xfId="0" applyFont="1" applyBorder="1" applyAlignment="1">
      <alignment horizontal="center" vertical="center" wrapText="1"/>
    </xf>
    <xf numFmtId="0" fontId="9" fillId="0" borderId="12" xfId="0" applyFont="1" applyBorder="1" applyAlignment="1"/>
    <xf numFmtId="0" fontId="4" fillId="0" borderId="24" xfId="0" applyFont="1" applyBorder="1" applyAlignment="1">
      <alignment horizontal="center" vertical="center" wrapText="1"/>
    </xf>
    <xf numFmtId="0" fontId="9" fillId="0" borderId="8" xfId="0" applyFont="1" applyBorder="1" applyAlignment="1"/>
    <xf numFmtId="0" fontId="4" fillId="0" borderId="22" xfId="0" applyFont="1" applyBorder="1" applyAlignment="1">
      <alignment horizontal="center" vertical="center" wrapText="1"/>
    </xf>
    <xf numFmtId="0" fontId="9" fillId="0" borderId="9" xfId="0" applyFont="1" applyBorder="1" applyAlignment="1"/>
    <xf numFmtId="0" fontId="5" fillId="0" borderId="66" xfId="0" applyFont="1" applyBorder="1" applyAlignment="1">
      <alignment horizontal="center" vertical="center" wrapText="1"/>
    </xf>
    <xf numFmtId="0" fontId="5" fillId="0" borderId="67" xfId="0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/>
    </xf>
    <xf numFmtId="0" fontId="5" fillId="0" borderId="58" xfId="0" applyFont="1" applyBorder="1" applyAlignment="1">
      <alignment horizontal="center" vertical="center"/>
    </xf>
    <xf numFmtId="0" fontId="5" fillId="0" borderId="61" xfId="0" applyFont="1" applyBorder="1" applyAlignment="1">
      <alignment horizontal="center" vertical="center"/>
    </xf>
    <xf numFmtId="0" fontId="5" fillId="0" borderId="63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6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0" fontId="9" fillId="0" borderId="37" xfId="0" applyFont="1" applyBorder="1" applyAlignment="1"/>
    <xf numFmtId="0" fontId="9" fillId="0" borderId="55" xfId="0" applyFont="1" applyBorder="1" applyAlignment="1"/>
    <xf numFmtId="0" fontId="9" fillId="0" borderId="50" xfId="0" applyFont="1" applyBorder="1" applyAlignment="1"/>
    <xf numFmtId="0" fontId="5" fillId="0" borderId="17" xfId="0" applyFont="1" applyBorder="1" applyAlignment="1">
      <alignment horizontal="center" vertical="center"/>
    </xf>
    <xf numFmtId="0" fontId="5" fillId="0" borderId="47" xfId="0" applyFont="1" applyBorder="1" applyAlignment="1">
      <alignment horizontal="center" vertical="center"/>
    </xf>
    <xf numFmtId="0" fontId="5" fillId="0" borderId="48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9" fillId="0" borderId="53" xfId="0" applyFont="1" applyBorder="1" applyAlignment="1"/>
    <xf numFmtId="0" fontId="4" fillId="0" borderId="58" xfId="0" applyFont="1" applyBorder="1" applyAlignment="1">
      <alignment horizontal="center" vertical="center" wrapText="1"/>
    </xf>
    <xf numFmtId="0" fontId="4" fillId="0" borderId="62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9" fillId="0" borderId="51" xfId="0" applyFont="1" applyBorder="1" applyAlignment="1"/>
    <xf numFmtId="0" fontId="5" fillId="0" borderId="60" xfId="0" applyFont="1" applyBorder="1" applyAlignment="1">
      <alignment horizontal="center" vertical="center"/>
    </xf>
    <xf numFmtId="0" fontId="5" fillId="0" borderId="60" xfId="0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vertical="center" wrapText="1"/>
    </xf>
    <xf numFmtId="0" fontId="5" fillId="0" borderId="59" xfId="0" applyFont="1" applyBorder="1" applyAlignment="1">
      <alignment horizontal="center" vertical="center" wrapText="1"/>
    </xf>
    <xf numFmtId="0" fontId="9" fillId="0" borderId="54" xfId="0" applyFont="1" applyBorder="1" applyAlignment="1"/>
    <xf numFmtId="0" fontId="4" fillId="0" borderId="26" xfId="0" applyFont="1" applyBorder="1" applyAlignment="1">
      <alignment horizontal="center" vertical="center" wrapText="1"/>
    </xf>
    <xf numFmtId="0" fontId="9" fillId="0" borderId="52" xfId="0" applyFont="1" applyBorder="1" applyAlignment="1"/>
    <xf numFmtId="0" fontId="9" fillId="0" borderId="13" xfId="0" applyFont="1" applyBorder="1" applyAlignment="1"/>
    <xf numFmtId="0" fontId="8" fillId="0" borderId="54" xfId="0" applyFont="1" applyBorder="1" applyAlignment="1">
      <alignment horizontal="center" vertical="center"/>
    </xf>
    <xf numFmtId="0" fontId="8" fillId="0" borderId="50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 wrapText="1"/>
    </xf>
    <xf numFmtId="0" fontId="3" fillId="0" borderId="58" xfId="0" applyFont="1" applyBorder="1" applyAlignment="1">
      <alignment horizontal="center" vertical="center" wrapText="1"/>
    </xf>
    <xf numFmtId="0" fontId="3" fillId="0" borderId="61" xfId="0" applyFont="1" applyBorder="1" applyAlignment="1">
      <alignment horizontal="center" vertical="center" wrapText="1"/>
    </xf>
    <xf numFmtId="0" fontId="9" fillId="0" borderId="55" xfId="0" applyFont="1" applyBorder="1" applyAlignment="1">
      <alignment horizontal="center" vertical="center"/>
    </xf>
    <xf numFmtId="0" fontId="9" fillId="0" borderId="50" xfId="0" applyFont="1" applyBorder="1" applyAlignment="1">
      <alignment horizontal="center" vertical="center"/>
    </xf>
    <xf numFmtId="0" fontId="8" fillId="0" borderId="51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8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 wrapText="1"/>
    </xf>
    <xf numFmtId="0" fontId="3" fillId="0" borderId="59" xfId="0" applyFont="1" applyBorder="1" applyAlignment="1">
      <alignment horizontal="center" vertical="center" wrapText="1"/>
    </xf>
    <xf numFmtId="0" fontId="8" fillId="0" borderId="55" xfId="0" applyFont="1" applyBorder="1" applyAlignment="1">
      <alignment horizontal="center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 wrapText="1"/>
    </xf>
    <xf numFmtId="0" fontId="8" fillId="0" borderId="51" xfId="0" applyFont="1" applyBorder="1" applyAlignment="1"/>
    <xf numFmtId="0" fontId="8" fillId="0" borderId="50" xfId="0" applyFont="1" applyBorder="1" applyAlignment="1"/>
    <xf numFmtId="0" fontId="8" fillId="0" borderId="54" xfId="0" applyFont="1" applyBorder="1" applyAlignment="1"/>
    <xf numFmtId="0" fontId="8" fillId="0" borderId="52" xfId="0" applyFont="1" applyBorder="1" applyAlignment="1"/>
    <xf numFmtId="0" fontId="8" fillId="0" borderId="55" xfId="0" applyFont="1" applyBorder="1" applyAlignment="1"/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87"/>
  <sheetViews>
    <sheetView tabSelected="1" topLeftCell="A16" workbookViewId="0">
      <pane xSplit="17985"/>
      <selection activeCell="Q1" sqref="Q1"/>
      <selection pane="topRight" activeCell="S31" sqref="S31"/>
    </sheetView>
  </sheetViews>
  <sheetFormatPr defaultRowHeight="12.75" x14ac:dyDescent="0.2"/>
  <cols>
    <col min="1" max="1" width="28" customWidth="1"/>
    <col min="2" max="2" width="9.7109375" customWidth="1"/>
    <col min="3" max="3" width="10.5703125" customWidth="1"/>
    <col min="4" max="4" width="9.7109375" customWidth="1"/>
    <col min="5" max="5" width="11" customWidth="1"/>
    <col min="6" max="6" width="9.7109375" customWidth="1"/>
    <col min="7" max="7" width="9.5703125" customWidth="1"/>
    <col min="8" max="8" width="7.140625" customWidth="1"/>
    <col min="9" max="9" width="9.28515625" customWidth="1"/>
    <col min="10" max="10" width="7.5703125" customWidth="1"/>
    <col min="11" max="11" width="8.28515625" customWidth="1"/>
    <col min="12" max="12" width="7.5703125" customWidth="1"/>
    <col min="13" max="13" width="11.5703125" customWidth="1"/>
    <col min="14" max="14" width="9.5703125" customWidth="1"/>
    <col min="15" max="15" width="7.5703125" customWidth="1"/>
    <col min="16" max="16" width="10.7109375" customWidth="1"/>
    <col min="17" max="17" width="8.42578125" customWidth="1"/>
    <col min="18" max="18" width="8.140625" customWidth="1"/>
    <col min="19" max="19" width="9.28515625" customWidth="1"/>
    <col min="20" max="20" width="8.42578125" customWidth="1"/>
    <col min="21" max="21" width="9.5703125" customWidth="1"/>
    <col min="22" max="22" width="10.7109375" customWidth="1"/>
    <col min="23" max="23" width="10.5703125" customWidth="1"/>
    <col min="24" max="24" width="9.42578125" customWidth="1"/>
    <col min="25" max="25" width="10.42578125" customWidth="1"/>
    <col min="26" max="26" width="10.5703125" bestFit="1" customWidth="1"/>
  </cols>
  <sheetData>
    <row r="1" spans="1:26" ht="15" x14ac:dyDescent="0.25">
      <c r="T1" s="1" t="s">
        <v>15</v>
      </c>
      <c r="U1" s="1"/>
      <c r="V1" s="1"/>
      <c r="W1" s="1"/>
      <c r="Z1" s="21"/>
    </row>
    <row r="2" spans="1:26" ht="15" x14ac:dyDescent="0.25">
      <c r="T2" s="1" t="s">
        <v>142</v>
      </c>
      <c r="U2" s="1"/>
      <c r="V2" s="1"/>
      <c r="W2" s="1"/>
      <c r="Z2" s="21"/>
    </row>
    <row r="3" spans="1:26" ht="15" x14ac:dyDescent="0.25">
      <c r="T3" s="22" t="s">
        <v>39</v>
      </c>
      <c r="U3" s="1"/>
      <c r="V3" s="1"/>
      <c r="W3" s="1"/>
      <c r="Z3" s="21"/>
    </row>
    <row r="4" spans="1:26" ht="15" x14ac:dyDescent="0.25">
      <c r="V4" s="22"/>
      <c r="W4" s="1"/>
      <c r="X4" s="1"/>
      <c r="Y4" s="1"/>
      <c r="Z4" s="21"/>
    </row>
    <row r="5" spans="1:26" ht="15.75" x14ac:dyDescent="0.25">
      <c r="A5" s="247" t="s">
        <v>99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  <c r="T5" s="247"/>
      <c r="U5" s="247"/>
      <c r="V5" s="247"/>
      <c r="W5" s="247"/>
      <c r="X5" s="247"/>
      <c r="Y5" s="247"/>
    </row>
    <row r="6" spans="1:26" ht="15.75" thickBot="1" x14ac:dyDescent="0.3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46.5" customHeight="1" thickBot="1" x14ac:dyDescent="0.3">
      <c r="A7" s="254" t="s">
        <v>0</v>
      </c>
      <c r="B7" s="266" t="s">
        <v>4</v>
      </c>
      <c r="C7" s="267"/>
      <c r="D7" s="267"/>
      <c r="E7" s="268"/>
      <c r="F7" s="256" t="s">
        <v>40</v>
      </c>
      <c r="G7" s="257"/>
      <c r="H7" s="258"/>
      <c r="I7" s="258"/>
      <c r="J7" s="259" t="s">
        <v>71</v>
      </c>
      <c r="K7" s="260"/>
      <c r="L7" s="261"/>
      <c r="M7" s="276" t="s">
        <v>5</v>
      </c>
      <c r="N7" s="257"/>
      <c r="O7" s="258"/>
      <c r="P7" s="273"/>
      <c r="Q7" s="34" t="s">
        <v>72</v>
      </c>
      <c r="R7" s="277" t="s">
        <v>68</v>
      </c>
      <c r="S7" s="278"/>
      <c r="T7" s="278"/>
      <c r="U7" s="279"/>
      <c r="V7" s="256" t="s">
        <v>3</v>
      </c>
      <c r="W7" s="257"/>
      <c r="X7" s="257"/>
      <c r="Y7" s="273"/>
      <c r="Z7" s="1"/>
    </row>
    <row r="8" spans="1:26" ht="46.5" customHeight="1" x14ac:dyDescent="0.25">
      <c r="A8" s="255"/>
      <c r="B8" s="248" t="s">
        <v>1</v>
      </c>
      <c r="C8" s="250" t="s">
        <v>7</v>
      </c>
      <c r="D8" s="250" t="s">
        <v>2</v>
      </c>
      <c r="E8" s="252" t="s">
        <v>3</v>
      </c>
      <c r="F8" s="248" t="s">
        <v>1</v>
      </c>
      <c r="G8" s="250" t="s">
        <v>7</v>
      </c>
      <c r="H8" s="271" t="s">
        <v>6</v>
      </c>
      <c r="I8" s="269" t="s">
        <v>3</v>
      </c>
      <c r="J8" s="248" t="s">
        <v>1</v>
      </c>
      <c r="K8" s="250" t="s">
        <v>7</v>
      </c>
      <c r="L8" s="252" t="s">
        <v>3</v>
      </c>
      <c r="M8" s="281" t="s">
        <v>1</v>
      </c>
      <c r="N8" s="250" t="s">
        <v>7</v>
      </c>
      <c r="O8" s="250" t="s">
        <v>2</v>
      </c>
      <c r="P8" s="252" t="s">
        <v>3</v>
      </c>
      <c r="Q8" s="262" t="s">
        <v>6</v>
      </c>
      <c r="R8" s="248" t="s">
        <v>1</v>
      </c>
      <c r="S8" s="250" t="s">
        <v>7</v>
      </c>
      <c r="T8" s="250" t="s">
        <v>2</v>
      </c>
      <c r="U8" s="269" t="s">
        <v>3</v>
      </c>
      <c r="V8" s="248" t="s">
        <v>1</v>
      </c>
      <c r="W8" s="250" t="s">
        <v>7</v>
      </c>
      <c r="X8" s="269" t="s">
        <v>2</v>
      </c>
      <c r="Y8" s="262" t="s">
        <v>3</v>
      </c>
      <c r="Z8" s="1"/>
    </row>
    <row r="9" spans="1:26" ht="15.75" thickBot="1" x14ac:dyDescent="0.25">
      <c r="A9" s="255"/>
      <c r="B9" s="249"/>
      <c r="C9" s="251"/>
      <c r="D9" s="251"/>
      <c r="E9" s="253"/>
      <c r="F9" s="264"/>
      <c r="G9" s="265"/>
      <c r="H9" s="272"/>
      <c r="I9" s="270"/>
      <c r="J9" s="264"/>
      <c r="K9" s="265"/>
      <c r="L9" s="275"/>
      <c r="M9" s="282"/>
      <c r="N9" s="265"/>
      <c r="O9" s="265"/>
      <c r="P9" s="275"/>
      <c r="Q9" s="263"/>
      <c r="R9" s="264"/>
      <c r="S9" s="265"/>
      <c r="T9" s="265"/>
      <c r="U9" s="270"/>
      <c r="V9" s="249"/>
      <c r="W9" s="251"/>
      <c r="X9" s="283"/>
      <c r="Y9" s="280"/>
      <c r="Z9" s="3"/>
    </row>
    <row r="10" spans="1:26" ht="16.5" thickBot="1" x14ac:dyDescent="0.3">
      <c r="A10" s="227" t="s">
        <v>128</v>
      </c>
      <c r="B10" s="120">
        <f>B11+B21+B12+B13+B14+B15+B16+B17+B18+B19+B20+1884094</f>
        <v>3530614</v>
      </c>
      <c r="C10" s="118">
        <f>C11+C21+C12+C13+C14+C15+C16+C17+C18+C19+C20+C22+C23+C24+2612287+1477062-10137+14481</f>
        <v>11417082</v>
      </c>
      <c r="D10" s="118">
        <f>D11+D21+D12+D13+D14+D15+D16+D17+D18+D19+D20+605306</f>
        <v>1977699</v>
      </c>
      <c r="E10" s="119">
        <f>SUM(B10:D10)</f>
        <v>16925395</v>
      </c>
      <c r="F10" s="120">
        <f>SUM(F11:F18)+399217</f>
        <v>714851</v>
      </c>
      <c r="G10" s="121">
        <f>SUM(G11:G18)+493011</f>
        <v>2110741</v>
      </c>
      <c r="H10" s="122">
        <f>SUM(H11:H12)</f>
        <v>1200</v>
      </c>
      <c r="I10" s="119">
        <f>SUM(F10:H10)</f>
        <v>2826792</v>
      </c>
      <c r="J10" s="120"/>
      <c r="K10" s="121"/>
      <c r="L10" s="119">
        <f>SUM(J10:K10)</f>
        <v>0</v>
      </c>
      <c r="M10" s="120">
        <f>SUM(M11:M12)</f>
        <v>134844</v>
      </c>
      <c r="N10" s="121">
        <f>SUM(N11:N12)</f>
        <v>44557</v>
      </c>
      <c r="O10" s="122">
        <f>SUM(O11:O12)</f>
        <v>0</v>
      </c>
      <c r="P10" s="119">
        <f>SUM(M10:N10)</f>
        <v>179401</v>
      </c>
      <c r="Q10" s="123">
        <f>Q12+Q13</f>
        <v>289620</v>
      </c>
      <c r="R10" s="120">
        <f>SUM(R11:R14)</f>
        <v>4060</v>
      </c>
      <c r="S10" s="118">
        <f>SUM(S11:S14)+46339+189701</f>
        <v>326570</v>
      </c>
      <c r="T10" s="121">
        <f>SUM(T11:T14)+13033</f>
        <v>78081</v>
      </c>
      <c r="U10" s="122">
        <f t="shared" ref="U10:U15" si="0">SUM(R10:T10)</f>
        <v>408711</v>
      </c>
      <c r="V10" s="124">
        <f t="shared" ref="V10:V18" si="1">R10+M10+F10+B10+J10</f>
        <v>4384369</v>
      </c>
      <c r="W10" s="125">
        <f>S10+N10+G10+C10+K10</f>
        <v>13898950</v>
      </c>
      <c r="X10" s="126">
        <f>T10+Q10+D10+H10</f>
        <v>2346600</v>
      </c>
      <c r="Y10" s="127">
        <f>SUM(V10:X10)</f>
        <v>20629919</v>
      </c>
      <c r="Z10" s="3"/>
    </row>
    <row r="11" spans="1:26" ht="15" x14ac:dyDescent="0.25">
      <c r="A11" s="237" t="s">
        <v>69</v>
      </c>
      <c r="B11" s="113">
        <v>198158</v>
      </c>
      <c r="C11" s="206">
        <f>445436-3000</f>
        <v>442436</v>
      </c>
      <c r="D11" s="114">
        <v>4344</v>
      </c>
      <c r="E11" s="52">
        <f t="shared" ref="E11:E31" si="2">SUM(B11:D11)</f>
        <v>644938</v>
      </c>
      <c r="F11" s="113"/>
      <c r="G11" s="114"/>
      <c r="H11" s="115"/>
      <c r="I11" s="52">
        <f t="shared" ref="I11:I32" si="3">SUM(F11:G11)</f>
        <v>0</v>
      </c>
      <c r="J11" s="113"/>
      <c r="K11" s="114"/>
      <c r="L11" s="52"/>
      <c r="M11" s="113"/>
      <c r="N11" s="114"/>
      <c r="O11" s="115"/>
      <c r="P11" s="52">
        <f>SUM(M11:N11)</f>
        <v>0</v>
      </c>
      <c r="Q11" s="116"/>
      <c r="R11" s="113"/>
      <c r="S11" s="114"/>
      <c r="T11" s="114"/>
      <c r="U11" s="115">
        <f t="shared" si="0"/>
        <v>0</v>
      </c>
      <c r="V11" s="10">
        <f t="shared" si="1"/>
        <v>198158</v>
      </c>
      <c r="W11" s="7">
        <f t="shared" ref="W11:W18" si="4">S11+N11+G11+C11+K11</f>
        <v>442436</v>
      </c>
      <c r="X11" s="8">
        <f>T11+Q11+D11</f>
        <v>4344</v>
      </c>
      <c r="Y11" s="117">
        <f t="shared" ref="Y11:Y14" si="5">SUM(V11:X11)</f>
        <v>644938</v>
      </c>
      <c r="Z11" s="3"/>
    </row>
    <row r="12" spans="1:26" ht="15.75" customHeight="1" x14ac:dyDescent="0.25">
      <c r="A12" s="238" t="s">
        <v>70</v>
      </c>
      <c r="B12" s="74"/>
      <c r="C12" s="207">
        <v>160160</v>
      </c>
      <c r="D12" s="101"/>
      <c r="E12" s="102">
        <f t="shared" si="2"/>
        <v>160160</v>
      </c>
      <c r="F12" s="76">
        <v>16334</v>
      </c>
      <c r="G12" s="58">
        <v>677791</v>
      </c>
      <c r="H12" s="81">
        <v>1200</v>
      </c>
      <c r="I12" s="75">
        <f>SUM(F12:H12)</f>
        <v>695325</v>
      </c>
      <c r="J12" s="61"/>
      <c r="K12" s="57"/>
      <c r="L12" s="49"/>
      <c r="M12" s="76">
        <f>50086+84758</f>
        <v>134844</v>
      </c>
      <c r="N12" s="58">
        <f>18299+26258</f>
        <v>44557</v>
      </c>
      <c r="O12" s="81"/>
      <c r="P12" s="75">
        <f>SUM(M12:N12)</f>
        <v>179401</v>
      </c>
      <c r="Q12" s="59"/>
      <c r="R12" s="76">
        <v>4060</v>
      </c>
      <c r="S12" s="58">
        <f>13317+57779</f>
        <v>71096</v>
      </c>
      <c r="T12" s="203">
        <v>57924</v>
      </c>
      <c r="U12" s="81">
        <f t="shared" si="0"/>
        <v>133080</v>
      </c>
      <c r="V12" s="9">
        <f t="shared" si="1"/>
        <v>155238</v>
      </c>
      <c r="W12" s="4">
        <f t="shared" si="4"/>
        <v>953604</v>
      </c>
      <c r="X12" s="5">
        <f>T12+Q12+D12</f>
        <v>57924</v>
      </c>
      <c r="Y12" s="100">
        <f t="shared" si="5"/>
        <v>1166766</v>
      </c>
      <c r="Z12" s="3"/>
    </row>
    <row r="13" spans="1:26" ht="15" x14ac:dyDescent="0.25">
      <c r="A13" s="238" t="s">
        <v>138</v>
      </c>
      <c r="B13" s="61"/>
      <c r="C13" s="208">
        <v>1113444</v>
      </c>
      <c r="D13" s="57">
        <v>1086104</v>
      </c>
      <c r="E13" s="49">
        <f t="shared" si="2"/>
        <v>2199548</v>
      </c>
      <c r="F13" s="61"/>
      <c r="G13" s="57"/>
      <c r="H13" s="81"/>
      <c r="I13" s="75">
        <f t="shared" si="3"/>
        <v>0</v>
      </c>
      <c r="J13" s="61"/>
      <c r="K13" s="57"/>
      <c r="L13" s="49"/>
      <c r="M13" s="61"/>
      <c r="N13" s="57"/>
      <c r="O13" s="81"/>
      <c r="P13" s="75">
        <f>SUM(M13:N13)</f>
        <v>0</v>
      </c>
      <c r="Q13" s="72">
        <v>289620</v>
      </c>
      <c r="R13" s="61"/>
      <c r="S13" s="57"/>
      <c r="T13" s="57"/>
      <c r="U13" s="81">
        <f t="shared" si="0"/>
        <v>0</v>
      </c>
      <c r="V13" s="9">
        <f t="shared" si="1"/>
        <v>0</v>
      </c>
      <c r="W13" s="4">
        <f t="shared" si="4"/>
        <v>1113444</v>
      </c>
      <c r="X13" s="5">
        <f>T13+Q13+D13</f>
        <v>1375724</v>
      </c>
      <c r="Y13" s="100">
        <f t="shared" si="5"/>
        <v>2489168</v>
      </c>
      <c r="Z13" s="3"/>
    </row>
    <row r="14" spans="1:26" ht="15" x14ac:dyDescent="0.25">
      <c r="A14" s="238" t="s">
        <v>85</v>
      </c>
      <c r="B14" s="61">
        <v>1201055</v>
      </c>
      <c r="C14" s="208">
        <v>1692252</v>
      </c>
      <c r="D14" s="57">
        <v>130474</v>
      </c>
      <c r="E14" s="49">
        <f t="shared" ref="E14:E20" si="6">SUM(B14:D14)</f>
        <v>3023781</v>
      </c>
      <c r="F14" s="61"/>
      <c r="G14" s="57"/>
      <c r="H14" s="81"/>
      <c r="I14" s="75">
        <f>SUM(F14:G14)</f>
        <v>0</v>
      </c>
      <c r="J14" s="61"/>
      <c r="K14" s="57"/>
      <c r="L14" s="49"/>
      <c r="M14" s="61"/>
      <c r="N14" s="57"/>
      <c r="O14" s="81"/>
      <c r="P14" s="75">
        <f>SUM(M14:N14)</f>
        <v>0</v>
      </c>
      <c r="Q14" s="72"/>
      <c r="R14" s="61"/>
      <c r="S14" s="57">
        <v>19434</v>
      </c>
      <c r="T14" s="57">
        <v>7124</v>
      </c>
      <c r="U14" s="81">
        <f t="shared" si="0"/>
        <v>26558</v>
      </c>
      <c r="V14" s="9">
        <f t="shared" si="1"/>
        <v>1201055</v>
      </c>
      <c r="W14" s="4">
        <f t="shared" si="4"/>
        <v>1711686</v>
      </c>
      <c r="X14" s="5">
        <f>T14+Q14+D14</f>
        <v>137598</v>
      </c>
      <c r="Y14" s="100">
        <f t="shared" si="5"/>
        <v>3050339</v>
      </c>
      <c r="Z14" s="3"/>
    </row>
    <row r="15" spans="1:26" ht="15" x14ac:dyDescent="0.25">
      <c r="A15" s="238" t="s">
        <v>82</v>
      </c>
      <c r="B15" s="73"/>
      <c r="C15" s="57">
        <v>402861</v>
      </c>
      <c r="D15" s="57">
        <v>2896</v>
      </c>
      <c r="E15" s="49">
        <f t="shared" si="6"/>
        <v>405757</v>
      </c>
      <c r="F15" s="61"/>
      <c r="G15" s="57"/>
      <c r="H15" s="81"/>
      <c r="I15" s="75"/>
      <c r="J15" s="61"/>
      <c r="K15" s="57"/>
      <c r="L15" s="49"/>
      <c r="M15" s="61"/>
      <c r="N15" s="57"/>
      <c r="O15" s="81"/>
      <c r="P15" s="75"/>
      <c r="Q15" s="72"/>
      <c r="R15" s="61"/>
      <c r="S15" s="57"/>
      <c r="T15" s="57"/>
      <c r="U15" s="81">
        <f t="shared" si="0"/>
        <v>0</v>
      </c>
      <c r="V15" s="9">
        <f t="shared" si="1"/>
        <v>0</v>
      </c>
      <c r="W15" s="4">
        <f t="shared" si="4"/>
        <v>402861</v>
      </c>
      <c r="X15" s="5">
        <f t="shared" ref="X15:X18" si="7">T15+Q15+D15</f>
        <v>2896</v>
      </c>
      <c r="Y15" s="100">
        <f t="shared" ref="Y15:Y20" si="8">SUM(V15:X15)</f>
        <v>405757</v>
      </c>
      <c r="Z15" s="3"/>
    </row>
    <row r="16" spans="1:26" ht="15" x14ac:dyDescent="0.25">
      <c r="A16" s="238" t="s">
        <v>83</v>
      </c>
      <c r="B16" s="73"/>
      <c r="C16" s="57">
        <v>1071594</v>
      </c>
      <c r="D16" s="57">
        <v>115848</v>
      </c>
      <c r="E16" s="49">
        <f t="shared" si="6"/>
        <v>1187442</v>
      </c>
      <c r="F16" s="61"/>
      <c r="G16" s="57"/>
      <c r="H16" s="81"/>
      <c r="I16" s="75">
        <f>SUM(F16:G16)</f>
        <v>0</v>
      </c>
      <c r="J16" s="61"/>
      <c r="K16" s="57"/>
      <c r="L16" s="49">
        <f>SUM(J16:K16)</f>
        <v>0</v>
      </c>
      <c r="M16" s="61"/>
      <c r="N16" s="57"/>
      <c r="O16" s="81"/>
      <c r="P16" s="75"/>
      <c r="Q16" s="72"/>
      <c r="R16" s="61"/>
      <c r="S16" s="57"/>
      <c r="T16" s="57"/>
      <c r="U16" s="81"/>
      <c r="V16" s="9">
        <f t="shared" si="1"/>
        <v>0</v>
      </c>
      <c r="W16" s="4">
        <f t="shared" si="4"/>
        <v>1071594</v>
      </c>
      <c r="X16" s="5">
        <f t="shared" si="7"/>
        <v>115848</v>
      </c>
      <c r="Y16" s="100">
        <f t="shared" si="8"/>
        <v>1187442</v>
      </c>
      <c r="Z16" s="3"/>
    </row>
    <row r="17" spans="1:26" ht="15" x14ac:dyDescent="0.25">
      <c r="A17" s="238" t="s">
        <v>84</v>
      </c>
      <c r="B17" s="73"/>
      <c r="C17" s="57">
        <f>2172150+10137</f>
        <v>2182287</v>
      </c>
      <c r="D17" s="57"/>
      <c r="E17" s="49">
        <f t="shared" si="6"/>
        <v>2182287</v>
      </c>
      <c r="F17" s="61"/>
      <c r="G17" s="57">
        <v>801260</v>
      </c>
      <c r="H17" s="81"/>
      <c r="I17" s="75">
        <f>SUM(F17:G17)</f>
        <v>801260</v>
      </c>
      <c r="J17" s="61"/>
      <c r="K17" s="57"/>
      <c r="L17" s="49"/>
      <c r="M17" s="61"/>
      <c r="N17" s="57"/>
      <c r="O17" s="81"/>
      <c r="P17" s="75"/>
      <c r="Q17" s="72"/>
      <c r="R17" s="61"/>
      <c r="S17" s="57"/>
      <c r="T17" s="57"/>
      <c r="U17" s="81"/>
      <c r="V17" s="9">
        <f t="shared" si="1"/>
        <v>0</v>
      </c>
      <c r="W17" s="4">
        <f t="shared" si="4"/>
        <v>2983547</v>
      </c>
      <c r="X17" s="5">
        <f t="shared" si="7"/>
        <v>0</v>
      </c>
      <c r="Y17" s="100">
        <f t="shared" si="8"/>
        <v>2983547</v>
      </c>
      <c r="Z17" s="3"/>
    </row>
    <row r="18" spans="1:26" ht="15" x14ac:dyDescent="0.25">
      <c r="A18" s="238" t="s">
        <v>88</v>
      </c>
      <c r="B18" s="61">
        <v>30845</v>
      </c>
      <c r="C18" s="57">
        <v>9528</v>
      </c>
      <c r="D18" s="57">
        <v>14481</v>
      </c>
      <c r="E18" s="49">
        <f t="shared" si="6"/>
        <v>54854</v>
      </c>
      <c r="F18" s="61">
        <v>299300</v>
      </c>
      <c r="G18" s="57">
        <v>138679</v>
      </c>
      <c r="H18" s="81"/>
      <c r="I18" s="75">
        <f>SUM(F18:G18)</f>
        <v>437979</v>
      </c>
      <c r="J18" s="61"/>
      <c r="K18" s="57"/>
      <c r="L18" s="49">
        <f>SUM(J18:K18)</f>
        <v>0</v>
      </c>
      <c r="M18" s="61"/>
      <c r="N18" s="57"/>
      <c r="O18" s="81"/>
      <c r="P18" s="75"/>
      <c r="Q18" s="72"/>
      <c r="R18" s="61"/>
      <c r="S18" s="57"/>
      <c r="T18" s="57"/>
      <c r="U18" s="81"/>
      <c r="V18" s="9">
        <f t="shared" si="1"/>
        <v>330145</v>
      </c>
      <c r="W18" s="4">
        <f t="shared" si="4"/>
        <v>148207</v>
      </c>
      <c r="X18" s="5">
        <f t="shared" si="7"/>
        <v>14481</v>
      </c>
      <c r="Y18" s="100">
        <f t="shared" si="8"/>
        <v>492833</v>
      </c>
      <c r="Z18" s="3"/>
    </row>
    <row r="19" spans="1:26" ht="15" x14ac:dyDescent="0.25">
      <c r="A19" s="238" t="s">
        <v>64</v>
      </c>
      <c r="B19" s="61">
        <v>89377</v>
      </c>
      <c r="C19" s="57">
        <v>126158</v>
      </c>
      <c r="D19" s="57">
        <v>17377</v>
      </c>
      <c r="E19" s="49">
        <f t="shared" si="6"/>
        <v>232912</v>
      </c>
      <c r="F19" s="61"/>
      <c r="G19" s="57"/>
      <c r="H19" s="81"/>
      <c r="I19" s="75"/>
      <c r="J19" s="61"/>
      <c r="K19" s="57"/>
      <c r="L19" s="49"/>
      <c r="M19" s="61"/>
      <c r="N19" s="57"/>
      <c r="O19" s="81"/>
      <c r="P19" s="75"/>
      <c r="Q19" s="72"/>
      <c r="R19" s="61"/>
      <c r="S19" s="57"/>
      <c r="T19" s="57"/>
      <c r="U19" s="81"/>
      <c r="V19" s="9">
        <f>R19+M19+F19+B19+J19</f>
        <v>89377</v>
      </c>
      <c r="W19" s="4">
        <f>S19+N19+G19+C19+K19</f>
        <v>126158</v>
      </c>
      <c r="X19" s="5">
        <f>T19+Q19+D19</f>
        <v>17377</v>
      </c>
      <c r="Y19" s="100">
        <f t="shared" si="8"/>
        <v>232912</v>
      </c>
      <c r="Z19" s="3"/>
    </row>
    <row r="20" spans="1:26" ht="30" x14ac:dyDescent="0.25">
      <c r="A20" s="238" t="s">
        <v>86</v>
      </c>
      <c r="B20" s="61">
        <v>42864</v>
      </c>
      <c r="C20" s="57">
        <v>38519</v>
      </c>
      <c r="D20" s="57"/>
      <c r="E20" s="49">
        <f t="shared" si="6"/>
        <v>81383</v>
      </c>
      <c r="F20" s="61"/>
      <c r="G20" s="57"/>
      <c r="H20" s="81"/>
      <c r="I20" s="75"/>
      <c r="J20" s="61"/>
      <c r="K20" s="57"/>
      <c r="L20" s="49"/>
      <c r="M20" s="61"/>
      <c r="N20" s="57"/>
      <c r="O20" s="81"/>
      <c r="P20" s="75"/>
      <c r="Q20" s="72"/>
      <c r="R20" s="61"/>
      <c r="S20" s="57"/>
      <c r="T20" s="57"/>
      <c r="U20" s="81"/>
      <c r="V20" s="9">
        <f>R20+M20+F20+B20+J20</f>
        <v>42864</v>
      </c>
      <c r="W20" s="4">
        <f>S20+N20+G20+C20+K20</f>
        <v>38519</v>
      </c>
      <c r="X20" s="5">
        <f>T20+Q20+D20</f>
        <v>0</v>
      </c>
      <c r="Y20" s="100">
        <f t="shared" si="8"/>
        <v>81383</v>
      </c>
      <c r="Z20" s="32"/>
    </row>
    <row r="21" spans="1:26" ht="30" x14ac:dyDescent="0.25">
      <c r="A21" s="239" t="s">
        <v>129</v>
      </c>
      <c r="B21" s="61">
        <v>84221</v>
      </c>
      <c r="C21" s="208">
        <v>31916</v>
      </c>
      <c r="D21" s="57">
        <v>869</v>
      </c>
      <c r="E21" s="49">
        <f t="shared" ref="E21" si="9">SUM(B21:D21)</f>
        <v>117006</v>
      </c>
      <c r="F21" s="61"/>
      <c r="G21" s="57"/>
      <c r="H21" s="67"/>
      <c r="I21" s="49">
        <f t="shared" ref="I21:I23" si="10">SUM(F21:G21)</f>
        <v>0</v>
      </c>
      <c r="J21" s="61"/>
      <c r="K21" s="57"/>
      <c r="L21" s="49"/>
      <c r="M21" s="61"/>
      <c r="N21" s="57"/>
      <c r="O21" s="67"/>
      <c r="P21" s="49">
        <v>0</v>
      </c>
      <c r="Q21" s="72"/>
      <c r="R21" s="61"/>
      <c r="S21" s="57"/>
      <c r="T21" s="57"/>
      <c r="U21" s="67">
        <f t="shared" ref="U21:U23" si="11">SUM(R21:T21)</f>
        <v>0</v>
      </c>
      <c r="V21" s="9">
        <f t="shared" ref="V21:V23" si="12">R21+M21+F21+B21+J21</f>
        <v>84221</v>
      </c>
      <c r="W21" s="4">
        <f t="shared" ref="W21:W23" si="13">S21+N21+G21+C21+K21</f>
        <v>31916</v>
      </c>
      <c r="X21" s="5">
        <f t="shared" ref="X21:X23" si="14">T21+Q21+D21</f>
        <v>869</v>
      </c>
      <c r="Y21" s="100">
        <f t="shared" ref="Y21" si="15">SUM(V21:X21)</f>
        <v>117006</v>
      </c>
      <c r="Z21" s="32"/>
    </row>
    <row r="22" spans="1:26" ht="15" x14ac:dyDescent="0.25">
      <c r="A22" s="238" t="s">
        <v>137</v>
      </c>
      <c r="B22" s="241"/>
      <c r="C22" s="58">
        <v>20272</v>
      </c>
      <c r="D22" s="59"/>
      <c r="E22" s="60">
        <f>B22+C22+D22</f>
        <v>20272</v>
      </c>
      <c r="F22" s="50"/>
      <c r="G22" s="12"/>
      <c r="H22" s="19"/>
      <c r="I22" s="13">
        <f t="shared" si="10"/>
        <v>0</v>
      </c>
      <c r="J22" s="18"/>
      <c r="K22" s="12"/>
      <c r="L22" s="13"/>
      <c r="M22" s="50"/>
      <c r="N22" s="12"/>
      <c r="O22" s="29"/>
      <c r="P22" s="13">
        <f t="shared" ref="P22:P23" si="16">SUM(M22:N22)</f>
        <v>0</v>
      </c>
      <c r="Q22" s="29"/>
      <c r="R22" s="50"/>
      <c r="S22" s="12"/>
      <c r="T22" s="12"/>
      <c r="U22" s="19">
        <f t="shared" si="11"/>
        <v>0</v>
      </c>
      <c r="V22" s="18">
        <f t="shared" si="12"/>
        <v>0</v>
      </c>
      <c r="W22" s="12">
        <f t="shared" si="13"/>
        <v>20272</v>
      </c>
      <c r="X22" s="13">
        <f t="shared" si="14"/>
        <v>0</v>
      </c>
      <c r="Y22" s="244">
        <f t="shared" ref="Y22:Y23" si="17">SUM(V22:X22)</f>
        <v>20272</v>
      </c>
      <c r="Z22" s="32"/>
    </row>
    <row r="23" spans="1:26" ht="30" x14ac:dyDescent="0.2">
      <c r="A23" s="240" t="s">
        <v>136</v>
      </c>
      <c r="B23" s="241"/>
      <c r="C23" s="58">
        <v>28962</v>
      </c>
      <c r="D23" s="59"/>
      <c r="E23" s="49">
        <f>B23+C23+D23</f>
        <v>28962</v>
      </c>
      <c r="F23" s="50"/>
      <c r="G23" s="12"/>
      <c r="H23" s="19"/>
      <c r="I23" s="5">
        <f t="shared" si="10"/>
        <v>0</v>
      </c>
      <c r="J23" s="9"/>
      <c r="K23" s="4"/>
      <c r="L23" s="5"/>
      <c r="M23" s="50"/>
      <c r="N23" s="12"/>
      <c r="O23" s="29"/>
      <c r="P23" s="5">
        <f t="shared" si="16"/>
        <v>0</v>
      </c>
      <c r="Q23" s="29"/>
      <c r="R23" s="50"/>
      <c r="S23" s="12"/>
      <c r="T23" s="12"/>
      <c r="U23" s="19">
        <f t="shared" si="11"/>
        <v>0</v>
      </c>
      <c r="V23" s="9">
        <f t="shared" si="12"/>
        <v>0</v>
      </c>
      <c r="W23" s="4">
        <f t="shared" si="13"/>
        <v>28962</v>
      </c>
      <c r="X23" s="5">
        <f t="shared" si="14"/>
        <v>0</v>
      </c>
      <c r="Y23" s="245">
        <f t="shared" si="17"/>
        <v>28962</v>
      </c>
      <c r="Z23" s="32"/>
    </row>
    <row r="24" spans="1:26" ht="30" x14ac:dyDescent="0.2">
      <c r="A24" s="240" t="s">
        <v>141</v>
      </c>
      <c r="B24" s="241"/>
      <c r="C24" s="58">
        <v>3000</v>
      </c>
      <c r="D24" s="59"/>
      <c r="E24" s="49">
        <f>B24+C24+D24</f>
        <v>3000</v>
      </c>
      <c r="F24" s="50"/>
      <c r="G24" s="12"/>
      <c r="H24" s="19"/>
      <c r="I24" s="5"/>
      <c r="J24" s="9"/>
      <c r="K24" s="4"/>
      <c r="L24" s="5"/>
      <c r="M24" s="50"/>
      <c r="N24" s="12"/>
      <c r="O24" s="29"/>
      <c r="P24" s="5"/>
      <c r="Q24" s="29"/>
      <c r="R24" s="50"/>
      <c r="S24" s="12"/>
      <c r="T24" s="12"/>
      <c r="U24" s="19"/>
      <c r="V24" s="9">
        <f t="shared" ref="V24" si="18">R24+M24+F24+B24+J24</f>
        <v>0</v>
      </c>
      <c r="W24" s="4">
        <f t="shared" ref="W24" si="19">S24+N24+G24+C24+K24</f>
        <v>3000</v>
      </c>
      <c r="X24" s="5">
        <f t="shared" ref="X24" si="20">T24+Q24+D24</f>
        <v>0</v>
      </c>
      <c r="Y24" s="244">
        <f t="shared" ref="Y24" si="21">SUM(V24:X24)</f>
        <v>3000</v>
      </c>
      <c r="Z24" s="32"/>
    </row>
    <row r="25" spans="1:26" ht="61.9" customHeight="1" x14ac:dyDescent="0.2">
      <c r="A25" s="228" t="s">
        <v>130</v>
      </c>
      <c r="B25" s="61">
        <v>5103398</v>
      </c>
      <c r="C25" s="57">
        <v>4165118</v>
      </c>
      <c r="D25" s="57">
        <v>113241</v>
      </c>
      <c r="E25" s="49">
        <f t="shared" si="2"/>
        <v>9381757</v>
      </c>
      <c r="F25" s="61"/>
      <c r="G25" s="57"/>
      <c r="H25" s="67"/>
      <c r="I25" s="49">
        <f t="shared" si="3"/>
        <v>0</v>
      </c>
      <c r="J25" s="61">
        <v>59555</v>
      </c>
      <c r="K25" s="57">
        <v>20567</v>
      </c>
      <c r="L25" s="49">
        <f>SUM(J25:K25)</f>
        <v>80122</v>
      </c>
      <c r="M25" s="61">
        <v>10411607</v>
      </c>
      <c r="N25" s="57">
        <v>3621529</v>
      </c>
      <c r="O25" s="67">
        <v>26930</v>
      </c>
      <c r="P25" s="49">
        <f>SUM(M25:O25)</f>
        <v>14060066</v>
      </c>
      <c r="Q25" s="72"/>
      <c r="R25" s="61">
        <v>12367</v>
      </c>
      <c r="S25" s="57">
        <v>1079936</v>
      </c>
      <c r="T25" s="57">
        <v>57834</v>
      </c>
      <c r="U25" s="67">
        <f>SUM(R25:T25)</f>
        <v>1150137</v>
      </c>
      <c r="V25" s="9">
        <f t="shared" ref="V25:W32" si="22">R25+M25+F25+B25+J25</f>
        <v>15586927</v>
      </c>
      <c r="W25" s="4">
        <f t="shared" si="22"/>
        <v>8887150</v>
      </c>
      <c r="X25" s="5">
        <f>T25+Q25+D25+O25</f>
        <v>198005</v>
      </c>
      <c r="Y25" s="66">
        <f t="shared" ref="Y25:Y32" si="23">SUM(V25:X25)</f>
        <v>24672082</v>
      </c>
      <c r="Z25" s="3"/>
    </row>
    <row r="26" spans="1:26" ht="19.5" customHeight="1" x14ac:dyDescent="0.25">
      <c r="A26" s="229" t="s">
        <v>131</v>
      </c>
      <c r="B26" s="9">
        <v>81209</v>
      </c>
      <c r="C26" s="4">
        <v>36000</v>
      </c>
      <c r="D26" s="4"/>
      <c r="E26" s="49">
        <f t="shared" si="2"/>
        <v>117209</v>
      </c>
      <c r="F26" s="9"/>
      <c r="G26" s="4"/>
      <c r="H26" s="15"/>
      <c r="I26" s="5">
        <f t="shared" si="3"/>
        <v>0</v>
      </c>
      <c r="J26" s="9"/>
      <c r="K26" s="4"/>
      <c r="L26" s="5"/>
      <c r="M26" s="9">
        <v>66700</v>
      </c>
      <c r="N26" s="4">
        <v>20664</v>
      </c>
      <c r="O26" s="15"/>
      <c r="P26" s="5">
        <f>SUM(M26:N26)</f>
        <v>87364</v>
      </c>
      <c r="Q26" s="54"/>
      <c r="R26" s="9">
        <v>8689</v>
      </c>
      <c r="S26" s="202">
        <v>74722</v>
      </c>
      <c r="T26" s="4">
        <v>1448</v>
      </c>
      <c r="U26" s="15">
        <f t="shared" ref="U26:U32" si="24">SUM(R26:T26)</f>
        <v>84859</v>
      </c>
      <c r="V26" s="9">
        <f t="shared" si="22"/>
        <v>156598</v>
      </c>
      <c r="W26" s="4">
        <f t="shared" si="22"/>
        <v>131386</v>
      </c>
      <c r="X26" s="5">
        <f t="shared" ref="X26:X32" si="25">T26+Q26+D26</f>
        <v>1448</v>
      </c>
      <c r="Y26" s="66">
        <f t="shared" si="23"/>
        <v>289432</v>
      </c>
      <c r="Z26" s="3"/>
    </row>
    <row r="27" spans="1:26" ht="36.6" customHeight="1" x14ac:dyDescent="0.2">
      <c r="A27" s="230" t="s">
        <v>140</v>
      </c>
      <c r="B27" s="68">
        <v>62905</v>
      </c>
      <c r="C27" s="4">
        <v>30989</v>
      </c>
      <c r="D27" s="7"/>
      <c r="E27" s="52">
        <f t="shared" si="2"/>
        <v>93894</v>
      </c>
      <c r="F27" s="10">
        <v>13588</v>
      </c>
      <c r="G27" s="7">
        <v>16612</v>
      </c>
      <c r="H27" s="14"/>
      <c r="I27" s="5">
        <f t="shared" si="3"/>
        <v>30200</v>
      </c>
      <c r="J27" s="9"/>
      <c r="K27" s="4"/>
      <c r="L27" s="5">
        <f>SUM(J27:K27)</f>
        <v>0</v>
      </c>
      <c r="M27" s="10"/>
      <c r="N27" s="7"/>
      <c r="O27" s="14"/>
      <c r="P27" s="8">
        <f>SUM(M27:N27)</f>
        <v>0</v>
      </c>
      <c r="Q27" s="54"/>
      <c r="R27" s="10">
        <v>2636</v>
      </c>
      <c r="S27" s="7">
        <v>35015</v>
      </c>
      <c r="T27" s="7"/>
      <c r="U27" s="14">
        <f t="shared" si="24"/>
        <v>37651</v>
      </c>
      <c r="V27" s="9">
        <f t="shared" si="22"/>
        <v>79129</v>
      </c>
      <c r="W27" s="4">
        <f t="shared" si="22"/>
        <v>82616</v>
      </c>
      <c r="X27" s="5">
        <f t="shared" si="25"/>
        <v>0</v>
      </c>
      <c r="Y27" s="66">
        <f t="shared" si="23"/>
        <v>161745</v>
      </c>
      <c r="Z27" s="3"/>
    </row>
    <row r="28" spans="1:26" ht="29.25" customHeight="1" x14ac:dyDescent="0.2">
      <c r="A28" s="231" t="s">
        <v>132</v>
      </c>
      <c r="B28" s="69">
        <v>165025</v>
      </c>
      <c r="C28" s="4">
        <v>151297</v>
      </c>
      <c r="D28" s="4"/>
      <c r="E28" s="52">
        <f t="shared" si="2"/>
        <v>316322</v>
      </c>
      <c r="F28" s="9"/>
      <c r="G28" s="4"/>
      <c r="H28" s="15"/>
      <c r="I28" s="5">
        <f t="shared" si="3"/>
        <v>0</v>
      </c>
      <c r="J28" s="9"/>
      <c r="K28" s="4"/>
      <c r="L28" s="5">
        <f>SUM(J28:K28)</f>
        <v>0</v>
      </c>
      <c r="M28" s="10"/>
      <c r="N28" s="7"/>
      <c r="O28" s="14"/>
      <c r="P28" s="8"/>
      <c r="Q28" s="54"/>
      <c r="R28" s="71"/>
      <c r="S28" s="6">
        <v>72289</v>
      </c>
      <c r="T28" s="7"/>
      <c r="U28" s="14">
        <f t="shared" si="24"/>
        <v>72289</v>
      </c>
      <c r="V28" s="9">
        <f t="shared" si="22"/>
        <v>165025</v>
      </c>
      <c r="W28" s="4">
        <f t="shared" si="22"/>
        <v>223586</v>
      </c>
      <c r="X28" s="5">
        <f t="shared" si="25"/>
        <v>0</v>
      </c>
      <c r="Y28" s="66">
        <f t="shared" si="23"/>
        <v>388611</v>
      </c>
      <c r="Z28" s="3"/>
    </row>
    <row r="29" spans="1:26" ht="18.75" customHeight="1" x14ac:dyDescent="0.2">
      <c r="A29" s="246" t="s">
        <v>133</v>
      </c>
      <c r="B29" s="70">
        <v>328313</v>
      </c>
      <c r="C29" s="12">
        <v>293704</v>
      </c>
      <c r="D29" s="12"/>
      <c r="E29" s="52">
        <f t="shared" si="2"/>
        <v>622017</v>
      </c>
      <c r="F29" s="18">
        <v>300555</v>
      </c>
      <c r="G29" s="12">
        <v>94145</v>
      </c>
      <c r="H29" s="19"/>
      <c r="I29" s="5">
        <f t="shared" si="3"/>
        <v>394700</v>
      </c>
      <c r="J29" s="9"/>
      <c r="K29" s="4"/>
      <c r="L29" s="5">
        <f>SUM(J29:K29)</f>
        <v>0</v>
      </c>
      <c r="M29" s="9"/>
      <c r="N29" s="4"/>
      <c r="O29" s="15"/>
      <c r="P29" s="5">
        <f t="shared" ref="P29:P32" si="26">SUM(M29:N29)</f>
        <v>0</v>
      </c>
      <c r="Q29" s="54"/>
      <c r="R29" s="9"/>
      <c r="S29" s="4">
        <v>17377</v>
      </c>
      <c r="T29" s="4"/>
      <c r="U29" s="15">
        <f t="shared" si="24"/>
        <v>17377</v>
      </c>
      <c r="V29" s="9">
        <f t="shared" si="22"/>
        <v>628868</v>
      </c>
      <c r="W29" s="4">
        <f t="shared" si="22"/>
        <v>405226</v>
      </c>
      <c r="X29" s="5">
        <f t="shared" si="25"/>
        <v>0</v>
      </c>
      <c r="Y29" s="66">
        <f t="shared" si="23"/>
        <v>1034094</v>
      </c>
      <c r="Z29" s="3"/>
    </row>
    <row r="30" spans="1:26" ht="17.25" customHeight="1" x14ac:dyDescent="0.2">
      <c r="A30" s="232" t="s">
        <v>134</v>
      </c>
      <c r="B30" s="61"/>
      <c r="C30" s="57"/>
      <c r="D30" s="57"/>
      <c r="E30" s="49">
        <f t="shared" si="2"/>
        <v>0</v>
      </c>
      <c r="F30" s="9">
        <v>172351</v>
      </c>
      <c r="G30" s="4">
        <v>142109</v>
      </c>
      <c r="H30" s="15"/>
      <c r="I30" s="5">
        <f t="shared" si="3"/>
        <v>314460</v>
      </c>
      <c r="J30" s="9"/>
      <c r="K30" s="4"/>
      <c r="L30" s="5"/>
      <c r="M30" s="9"/>
      <c r="N30" s="4"/>
      <c r="O30" s="15"/>
      <c r="P30" s="5"/>
      <c r="Q30" s="54"/>
      <c r="R30" s="9"/>
      <c r="S30" s="4">
        <v>2896</v>
      </c>
      <c r="T30" s="4"/>
      <c r="U30" s="15">
        <f t="shared" si="24"/>
        <v>2896</v>
      </c>
      <c r="V30" s="9">
        <f t="shared" si="22"/>
        <v>172351</v>
      </c>
      <c r="W30" s="4">
        <f t="shared" si="22"/>
        <v>145005</v>
      </c>
      <c r="X30" s="5">
        <f t="shared" si="25"/>
        <v>0</v>
      </c>
      <c r="Y30" s="66">
        <f t="shared" si="23"/>
        <v>317356</v>
      </c>
      <c r="Z30" s="3"/>
    </row>
    <row r="31" spans="1:26" ht="17.25" customHeight="1" x14ac:dyDescent="0.25">
      <c r="A31" s="233" t="s">
        <v>135</v>
      </c>
      <c r="B31" s="77">
        <v>436457</v>
      </c>
      <c r="C31" s="78">
        <v>249044</v>
      </c>
      <c r="D31" s="79"/>
      <c r="E31" s="60">
        <f t="shared" si="2"/>
        <v>685501</v>
      </c>
      <c r="F31" s="80"/>
      <c r="G31" s="53"/>
      <c r="H31" s="129"/>
      <c r="I31" s="13">
        <f t="shared" si="3"/>
        <v>0</v>
      </c>
      <c r="J31" s="18"/>
      <c r="K31" s="12"/>
      <c r="L31" s="13"/>
      <c r="M31" s="80"/>
      <c r="N31" s="53"/>
      <c r="O31" s="129"/>
      <c r="P31" s="138">
        <f t="shared" si="26"/>
        <v>0</v>
      </c>
      <c r="Q31" s="128"/>
      <c r="R31" s="80"/>
      <c r="S31" s="53">
        <v>434</v>
      </c>
      <c r="T31" s="53"/>
      <c r="U31" s="129">
        <f t="shared" si="24"/>
        <v>434</v>
      </c>
      <c r="V31" s="18">
        <f t="shared" si="22"/>
        <v>436457</v>
      </c>
      <c r="W31" s="12">
        <f t="shared" si="22"/>
        <v>249478</v>
      </c>
      <c r="X31" s="13">
        <f t="shared" si="25"/>
        <v>0</v>
      </c>
      <c r="Y31" s="99">
        <f t="shared" si="23"/>
        <v>685935</v>
      </c>
      <c r="Z31" s="3"/>
    </row>
    <row r="32" spans="1:26" ht="17.25" customHeight="1" x14ac:dyDescent="0.2">
      <c r="A32" s="242" t="s">
        <v>139</v>
      </c>
      <c r="B32" s="61"/>
      <c r="C32" s="235">
        <v>1559492</v>
      </c>
      <c r="D32" s="57"/>
      <c r="E32" s="49">
        <f>B32+C32+D32</f>
        <v>1559492</v>
      </c>
      <c r="F32" s="9"/>
      <c r="G32" s="4"/>
      <c r="H32" s="15"/>
      <c r="I32" s="5">
        <f t="shared" si="3"/>
        <v>0</v>
      </c>
      <c r="J32" s="9"/>
      <c r="K32" s="4"/>
      <c r="L32" s="5"/>
      <c r="M32" s="11"/>
      <c r="N32" s="4"/>
      <c r="O32" s="15"/>
      <c r="P32" s="15">
        <f t="shared" si="26"/>
        <v>0</v>
      </c>
      <c r="Q32" s="236"/>
      <c r="R32" s="9"/>
      <c r="S32" s="4"/>
      <c r="T32" s="4"/>
      <c r="U32" s="15">
        <f t="shared" si="24"/>
        <v>0</v>
      </c>
      <c r="V32" s="9">
        <f t="shared" si="22"/>
        <v>0</v>
      </c>
      <c r="W32" s="4">
        <f t="shared" si="22"/>
        <v>1559492</v>
      </c>
      <c r="X32" s="5">
        <f t="shared" si="25"/>
        <v>0</v>
      </c>
      <c r="Y32" s="66">
        <f t="shared" si="23"/>
        <v>1559492</v>
      </c>
      <c r="Z32" s="226"/>
    </row>
    <row r="33" spans="1:27" ht="19.5" customHeight="1" x14ac:dyDescent="0.2">
      <c r="A33" s="243" t="s">
        <v>81</v>
      </c>
      <c r="B33" s="76"/>
      <c r="C33" s="143">
        <f>C34+C37</f>
        <v>1494062</v>
      </c>
      <c r="D33" s="144">
        <f>D34+D37</f>
        <v>18275</v>
      </c>
      <c r="E33" s="59">
        <f>E34+E37</f>
        <v>1512337</v>
      </c>
      <c r="F33" s="18"/>
      <c r="G33" s="145"/>
      <c r="H33" s="29"/>
      <c r="I33" s="13"/>
      <c r="J33" s="18"/>
      <c r="K33" s="145"/>
      <c r="L33" s="13"/>
      <c r="M33" s="145"/>
      <c r="N33" s="145"/>
      <c r="O33" s="29"/>
      <c r="P33" s="19"/>
      <c r="Q33" s="50"/>
      <c r="R33" s="18"/>
      <c r="S33" s="145"/>
      <c r="T33" s="145"/>
      <c r="U33" s="29"/>
      <c r="V33" s="18">
        <f t="shared" ref="V33:V37" si="27">R33+M33+F33+B33+J33</f>
        <v>0</v>
      </c>
      <c r="W33" s="145">
        <f t="shared" ref="W33:W37" si="28">S33+N33+G33+C33+K33</f>
        <v>1494062</v>
      </c>
      <c r="X33" s="29">
        <f t="shared" ref="X33:X35" si="29">T33+Q33+D33</f>
        <v>18275</v>
      </c>
      <c r="Y33" s="146">
        <f>SUM(V33:X33)</f>
        <v>1512337</v>
      </c>
      <c r="Z33" s="3"/>
    </row>
    <row r="34" spans="1:27" ht="16.5" customHeight="1" x14ac:dyDescent="0.2">
      <c r="A34" s="234" t="s">
        <v>89</v>
      </c>
      <c r="B34" s="76"/>
      <c r="C34" s="143">
        <f>SUM(C35:C36)+26645+2983</f>
        <v>1115442</v>
      </c>
      <c r="D34" s="144">
        <f>SUM(D35:D36)+12512</f>
        <v>18275</v>
      </c>
      <c r="E34" s="59">
        <f>SUM(C34:D34)</f>
        <v>1133717</v>
      </c>
      <c r="F34" s="18"/>
      <c r="G34" s="145"/>
      <c r="H34" s="29"/>
      <c r="I34" s="13"/>
      <c r="J34" s="18"/>
      <c r="K34" s="145"/>
      <c r="L34" s="13"/>
      <c r="M34" s="145"/>
      <c r="N34" s="145"/>
      <c r="O34" s="29"/>
      <c r="P34" s="19"/>
      <c r="Q34" s="50"/>
      <c r="R34" s="18"/>
      <c r="S34" s="145"/>
      <c r="T34" s="145"/>
      <c r="U34" s="29"/>
      <c r="V34" s="18">
        <f t="shared" si="27"/>
        <v>0</v>
      </c>
      <c r="W34" s="145">
        <f t="shared" si="28"/>
        <v>1115442</v>
      </c>
      <c r="X34" s="29">
        <f t="shared" si="29"/>
        <v>18275</v>
      </c>
      <c r="Y34" s="146">
        <f>SUM(V34:X34)</f>
        <v>1133717</v>
      </c>
      <c r="Z34" s="3"/>
    </row>
    <row r="35" spans="1:27" ht="16.5" customHeight="1" x14ac:dyDescent="0.25">
      <c r="A35" s="156" t="s">
        <v>90</v>
      </c>
      <c r="B35" s="76"/>
      <c r="C35" s="143">
        <f>1051755</f>
        <v>1051755</v>
      </c>
      <c r="D35" s="144">
        <v>5763</v>
      </c>
      <c r="E35" s="59">
        <f>SUM(C35:D35)</f>
        <v>1057518</v>
      </c>
      <c r="F35" s="18"/>
      <c r="G35" s="145"/>
      <c r="H35" s="29"/>
      <c r="I35" s="13"/>
      <c r="J35" s="18"/>
      <c r="K35" s="145"/>
      <c r="L35" s="13"/>
      <c r="M35" s="145"/>
      <c r="N35" s="145"/>
      <c r="O35" s="29"/>
      <c r="P35" s="19"/>
      <c r="Q35" s="50"/>
      <c r="R35" s="18"/>
      <c r="S35" s="145"/>
      <c r="T35" s="145"/>
      <c r="U35" s="29"/>
      <c r="V35" s="18">
        <f t="shared" si="27"/>
        <v>0</v>
      </c>
      <c r="W35" s="145">
        <f t="shared" si="28"/>
        <v>1051755</v>
      </c>
      <c r="X35" s="29">
        <f t="shared" si="29"/>
        <v>5763</v>
      </c>
      <c r="Y35" s="146">
        <f>SUM(V35:X35)</f>
        <v>1057518</v>
      </c>
      <c r="Z35" s="3"/>
    </row>
    <row r="36" spans="1:27" ht="16.5" customHeight="1" x14ac:dyDescent="0.25">
      <c r="A36" s="156" t="s">
        <v>124</v>
      </c>
      <c r="B36" s="76"/>
      <c r="C36" s="143">
        <v>34059</v>
      </c>
      <c r="D36" s="144"/>
      <c r="E36" s="59">
        <f>SUM(C36:D36)</f>
        <v>34059</v>
      </c>
      <c r="F36" s="18"/>
      <c r="G36" s="145"/>
      <c r="H36" s="29"/>
      <c r="I36" s="13"/>
      <c r="J36" s="18"/>
      <c r="K36" s="145"/>
      <c r="L36" s="13"/>
      <c r="M36" s="145"/>
      <c r="N36" s="145"/>
      <c r="O36" s="29"/>
      <c r="P36" s="19"/>
      <c r="Q36" s="50"/>
      <c r="R36" s="18"/>
      <c r="S36" s="145"/>
      <c r="T36" s="145"/>
      <c r="U36" s="29"/>
      <c r="V36" s="18">
        <f t="shared" si="27"/>
        <v>0</v>
      </c>
      <c r="W36" s="145">
        <f t="shared" si="28"/>
        <v>34059</v>
      </c>
      <c r="X36" s="29">
        <f>T36+Q36+D36</f>
        <v>0</v>
      </c>
      <c r="Y36" s="146">
        <f>SUM(V36:X36)</f>
        <v>34059</v>
      </c>
      <c r="Z36" s="3"/>
    </row>
    <row r="37" spans="1:27" ht="57" customHeight="1" thickBot="1" x14ac:dyDescent="0.25">
      <c r="A37" s="209" t="s">
        <v>123</v>
      </c>
      <c r="B37" s="76"/>
      <c r="C37" s="143">
        <v>378620</v>
      </c>
      <c r="D37" s="144"/>
      <c r="E37" s="59">
        <f>SUM(B37:D37)</f>
        <v>378620</v>
      </c>
      <c r="F37" s="18"/>
      <c r="G37" s="145"/>
      <c r="H37" s="29"/>
      <c r="I37" s="13"/>
      <c r="J37" s="18"/>
      <c r="K37" s="145"/>
      <c r="L37" s="13"/>
      <c r="M37" s="145"/>
      <c r="N37" s="145"/>
      <c r="O37" s="29"/>
      <c r="P37" s="19"/>
      <c r="Q37" s="50"/>
      <c r="R37" s="18"/>
      <c r="S37" s="145"/>
      <c r="T37" s="145"/>
      <c r="U37" s="29"/>
      <c r="V37" s="18">
        <f t="shared" si="27"/>
        <v>0</v>
      </c>
      <c r="W37" s="145">
        <f t="shared" si="28"/>
        <v>378620</v>
      </c>
      <c r="X37" s="29">
        <f>T37+Q37+D37</f>
        <v>0</v>
      </c>
      <c r="Y37" s="146">
        <f>SUM(V37:X37)</f>
        <v>378620</v>
      </c>
      <c r="Z37" s="3"/>
    </row>
    <row r="38" spans="1:27" ht="16.5" thickBot="1" x14ac:dyDescent="0.3">
      <c r="A38" s="157" t="s">
        <v>3</v>
      </c>
      <c r="B38" s="140">
        <f>B31+B30+B29+B28+B27+B26+B25+B10</f>
        <v>9707921</v>
      </c>
      <c r="C38" s="142">
        <f>C31+C30+C29+C28+C27+C26+C25+C10+C33+C32</f>
        <v>19396788</v>
      </c>
      <c r="D38" s="142">
        <f>D31+D30+D29+D28+D27+D26+D25+D10+D33</f>
        <v>2109215</v>
      </c>
      <c r="E38" s="141">
        <f>E31+E30+E29+E28+E27+E26+E25+E10+E33+E32</f>
        <v>31213924</v>
      </c>
      <c r="F38" s="140">
        <f t="shared" ref="F38:V38" si="30">F31+F30+F29+F28+F27+F26+F25+F10</f>
        <v>1201345</v>
      </c>
      <c r="G38" s="142">
        <f t="shared" si="30"/>
        <v>2363607</v>
      </c>
      <c r="H38" s="142">
        <f t="shared" si="30"/>
        <v>1200</v>
      </c>
      <c r="I38" s="141">
        <f t="shared" si="30"/>
        <v>3566152</v>
      </c>
      <c r="J38" s="140">
        <f t="shared" si="30"/>
        <v>59555</v>
      </c>
      <c r="K38" s="142">
        <f t="shared" si="30"/>
        <v>20567</v>
      </c>
      <c r="L38" s="141">
        <f t="shared" si="30"/>
        <v>80122</v>
      </c>
      <c r="M38" s="140">
        <f t="shared" si="30"/>
        <v>10613151</v>
      </c>
      <c r="N38" s="142">
        <f t="shared" si="30"/>
        <v>3686750</v>
      </c>
      <c r="O38" s="142">
        <f t="shared" si="30"/>
        <v>26930</v>
      </c>
      <c r="P38" s="141">
        <f t="shared" si="30"/>
        <v>14326831</v>
      </c>
      <c r="Q38" s="97">
        <f t="shared" si="30"/>
        <v>289620</v>
      </c>
      <c r="R38" s="140">
        <f t="shared" si="30"/>
        <v>27752</v>
      </c>
      <c r="S38" s="142">
        <f t="shared" si="30"/>
        <v>1609239</v>
      </c>
      <c r="T38" s="142">
        <f t="shared" si="30"/>
        <v>137363</v>
      </c>
      <c r="U38" s="141">
        <f t="shared" si="30"/>
        <v>1774354</v>
      </c>
      <c r="V38" s="140">
        <f t="shared" si="30"/>
        <v>21609724</v>
      </c>
      <c r="W38" s="142">
        <f>W31+W30+W29+W28+W27+W26+W25+W10+W33+W32</f>
        <v>27076951</v>
      </c>
      <c r="X38" s="141">
        <f>X31+X30+X29+X28+X27+X26+X25+X10+X33+X32</f>
        <v>2564328</v>
      </c>
      <c r="Y38" s="139">
        <f>Y31+Y30+Y29+Y28+Y27+Y26+Y25+Y10+Y33+Y32</f>
        <v>51251003</v>
      </c>
      <c r="Z38" s="3"/>
      <c r="AA38" s="33"/>
    </row>
    <row r="39" spans="1:27" ht="15.75" thickBot="1" x14ac:dyDescent="0.25">
      <c r="A39" s="223" t="s">
        <v>127</v>
      </c>
      <c r="B39" s="140"/>
      <c r="C39" s="150">
        <v>254520</v>
      </c>
      <c r="D39" s="142"/>
      <c r="E39" s="147">
        <f>SUM(B39:D39)</f>
        <v>254520</v>
      </c>
      <c r="F39" s="97"/>
      <c r="G39" s="142"/>
      <c r="H39" s="142"/>
      <c r="I39" s="147"/>
      <c r="J39" s="140"/>
      <c r="K39" s="142"/>
      <c r="L39" s="147"/>
      <c r="M39" s="140"/>
      <c r="N39" s="142"/>
      <c r="O39" s="142"/>
      <c r="P39" s="147"/>
      <c r="Q39" s="140"/>
      <c r="R39" s="140"/>
      <c r="S39" s="150">
        <v>364003</v>
      </c>
      <c r="T39" s="150">
        <v>11685</v>
      </c>
      <c r="U39" s="147">
        <f>SUM(R39:T39)</f>
        <v>375688</v>
      </c>
      <c r="V39" s="140">
        <f>R39+M39+F39+B39+J39</f>
        <v>0</v>
      </c>
      <c r="W39" s="142">
        <f>S39+N39+G39+C39+K39</f>
        <v>618523</v>
      </c>
      <c r="X39" s="147">
        <f>T39+Q39+D39</f>
        <v>11685</v>
      </c>
      <c r="Y39" s="139">
        <f>SUM(V39:X39)</f>
        <v>630208</v>
      </c>
      <c r="Z39" s="3"/>
      <c r="AA39" s="33"/>
    </row>
    <row r="40" spans="1:27" ht="15.75" thickBot="1" x14ac:dyDescent="0.25">
      <c r="A40" s="158" t="s">
        <v>91</v>
      </c>
      <c r="B40" s="153"/>
      <c r="C40" s="154"/>
      <c r="D40" s="150">
        <v>1532306</v>
      </c>
      <c r="E40" s="155">
        <f>SUM(B40:D40)</f>
        <v>1532306</v>
      </c>
      <c r="F40" s="222"/>
      <c r="G40" s="142"/>
      <c r="H40" s="142"/>
      <c r="I40" s="147"/>
      <c r="J40" s="140"/>
      <c r="K40" s="142"/>
      <c r="L40" s="147"/>
      <c r="M40" s="97"/>
      <c r="N40" s="142"/>
      <c r="O40" s="142"/>
      <c r="P40" s="147"/>
      <c r="Q40" s="140"/>
      <c r="R40" s="97"/>
      <c r="S40" s="142"/>
      <c r="T40" s="142"/>
      <c r="U40" s="147"/>
      <c r="V40" s="149">
        <f>R40+M40+F40+B40+J40</f>
        <v>0</v>
      </c>
      <c r="W40" s="150">
        <f>S40+N40+G40+C40+K40</f>
        <v>0</v>
      </c>
      <c r="X40" s="151">
        <f>T40+Q40+D40</f>
        <v>1532306</v>
      </c>
      <c r="Y40" s="152">
        <f>SUM(V40:X40)</f>
        <v>1532306</v>
      </c>
      <c r="Z40" s="3"/>
      <c r="AA40" s="33"/>
    </row>
    <row r="41" spans="1:27" ht="15.75" thickBot="1" x14ac:dyDescent="0.25">
      <c r="A41" s="159" t="s">
        <v>92</v>
      </c>
      <c r="B41" s="97">
        <f>SUM(B38:B40)</f>
        <v>9707921</v>
      </c>
      <c r="C41" s="142">
        <f>SUM(C38:C40)</f>
        <v>19651308</v>
      </c>
      <c r="D41" s="142">
        <f>SUM(D38:D40)</f>
        <v>3641521</v>
      </c>
      <c r="E41" s="155">
        <f>SUM(E38:E40)</f>
        <v>33000750</v>
      </c>
      <c r="F41" s="141">
        <f>SUM(F38:F40)</f>
        <v>1201345</v>
      </c>
      <c r="G41" s="141">
        <f t="shared" ref="G41:U41" si="31">SUM(G38:G40)</f>
        <v>2363607</v>
      </c>
      <c r="H41" s="141">
        <f t="shared" si="31"/>
        <v>1200</v>
      </c>
      <c r="I41" s="147">
        <f t="shared" si="31"/>
        <v>3566152</v>
      </c>
      <c r="J41" s="97">
        <f t="shared" si="31"/>
        <v>59555</v>
      </c>
      <c r="K41" s="141">
        <f t="shared" si="31"/>
        <v>20567</v>
      </c>
      <c r="L41" s="148">
        <f t="shared" si="31"/>
        <v>80122</v>
      </c>
      <c r="M41" s="141">
        <f t="shared" si="31"/>
        <v>10613151</v>
      </c>
      <c r="N41" s="141">
        <f t="shared" si="31"/>
        <v>3686750</v>
      </c>
      <c r="O41" s="141">
        <f t="shared" si="31"/>
        <v>26930</v>
      </c>
      <c r="P41" s="147">
        <f t="shared" si="31"/>
        <v>14326831</v>
      </c>
      <c r="Q41" s="139">
        <f t="shared" si="31"/>
        <v>289620</v>
      </c>
      <c r="R41" s="141">
        <f t="shared" si="31"/>
        <v>27752</v>
      </c>
      <c r="S41" s="141">
        <f t="shared" si="31"/>
        <v>1973242</v>
      </c>
      <c r="T41" s="141">
        <f t="shared" si="31"/>
        <v>149048</v>
      </c>
      <c r="U41" s="141">
        <f t="shared" si="31"/>
        <v>2150042</v>
      </c>
      <c r="V41" s="97">
        <f>SUM(V38:V40)</f>
        <v>21609724</v>
      </c>
      <c r="W41" s="97">
        <f>SUM(W38:W40)</f>
        <v>27695474</v>
      </c>
      <c r="X41" s="97">
        <f>SUM(X38:X40)</f>
        <v>4108319</v>
      </c>
      <c r="Y41" s="97">
        <f>SUM(Y38:Y40)</f>
        <v>53413517</v>
      </c>
      <c r="Z41" s="3"/>
    </row>
    <row r="42" spans="1:27" ht="15" x14ac:dyDescent="0.25">
      <c r="A42" s="2"/>
      <c r="B42" s="3"/>
      <c r="C42" s="3"/>
      <c r="D42" s="3"/>
      <c r="E42" s="3"/>
      <c r="F42" s="2"/>
      <c r="G42" s="3"/>
      <c r="H42" s="3"/>
      <c r="I42" s="3"/>
      <c r="J42" s="3"/>
      <c r="K42" s="3"/>
      <c r="L42" s="3"/>
      <c r="M42" s="2" t="s">
        <v>48</v>
      </c>
      <c r="N42" s="3"/>
      <c r="O42" s="3"/>
      <c r="P42" s="3"/>
      <c r="Q42" s="3"/>
      <c r="R42" s="3"/>
      <c r="S42" s="3"/>
      <c r="T42" s="3"/>
      <c r="U42" s="3"/>
      <c r="V42" s="3"/>
      <c r="W42" s="3"/>
      <c r="X42" s="32"/>
      <c r="Y42" s="3"/>
      <c r="Z42" s="3"/>
    </row>
    <row r="43" spans="1:27" ht="15" x14ac:dyDescent="0.25">
      <c r="A43" s="2"/>
      <c r="B43" s="3"/>
      <c r="C43" s="3"/>
      <c r="D43" s="3"/>
      <c r="E43" s="32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 spans="1:27" ht="15" x14ac:dyDescent="0.25">
      <c r="A44" s="2"/>
      <c r="B44" s="2"/>
      <c r="C44" s="2"/>
      <c r="D44" s="2"/>
      <c r="E44" s="2"/>
      <c r="F44" s="2"/>
      <c r="G44" s="2"/>
      <c r="H44" s="2"/>
      <c r="P44" s="3"/>
      <c r="Q44" s="3"/>
      <c r="R44" s="3"/>
      <c r="S44" s="3"/>
      <c r="T44" s="274"/>
      <c r="U44" s="274"/>
      <c r="V44" s="274"/>
      <c r="W44" s="3"/>
      <c r="X44" s="3"/>
      <c r="Y44" s="3"/>
      <c r="Z44" s="3"/>
    </row>
    <row r="45" spans="1:27" ht="15" x14ac:dyDescent="0.2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1"/>
      <c r="Z45" s="1"/>
    </row>
    <row r="46" spans="1:27" ht="15" x14ac:dyDescent="0.25"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V46" s="2"/>
      <c r="W46" s="2"/>
      <c r="X46" s="2"/>
      <c r="Y46" s="1"/>
      <c r="Z46" s="1"/>
    </row>
    <row r="47" spans="1:27" ht="15" x14ac:dyDescent="0.2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1"/>
      <c r="Z47" s="1"/>
    </row>
    <row r="48" spans="1:27" ht="15" x14ac:dyDescent="0.2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1"/>
      <c r="Z48" s="1"/>
    </row>
    <row r="49" spans="1:26" ht="15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1"/>
      <c r="Z49" s="1"/>
    </row>
    <row r="50" spans="1:26" ht="15" x14ac:dyDescent="0.2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1"/>
      <c r="Z50" s="1"/>
    </row>
    <row r="51" spans="1:26" ht="15" x14ac:dyDescent="0.2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1"/>
      <c r="Z51" s="1"/>
    </row>
    <row r="52" spans="1:26" ht="15" x14ac:dyDescent="0.2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1"/>
      <c r="Z52" s="1"/>
    </row>
    <row r="53" spans="1:26" ht="15" x14ac:dyDescent="0.2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1"/>
      <c r="Z53" s="1"/>
    </row>
    <row r="54" spans="1:26" ht="15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1"/>
      <c r="Z54" s="1"/>
    </row>
    <row r="55" spans="1:26" ht="15" x14ac:dyDescent="0.2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1"/>
      <c r="Z55" s="1"/>
    </row>
    <row r="56" spans="1:26" ht="15" x14ac:dyDescent="0.2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" x14ac:dyDescent="0.2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" x14ac:dyDescent="0.2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" x14ac:dyDescent="0.2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" x14ac:dyDescent="0.2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" x14ac:dyDescent="0.2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" x14ac:dyDescent="0.2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" x14ac:dyDescent="0.2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</sheetData>
  <mergeCells count="33">
    <mergeCell ref="M7:P7"/>
    <mergeCell ref="R7:U7"/>
    <mergeCell ref="Y8:Y9"/>
    <mergeCell ref="M8:M9"/>
    <mergeCell ref="U8:U9"/>
    <mergeCell ref="X8:X9"/>
    <mergeCell ref="T44:V44"/>
    <mergeCell ref="J8:J9"/>
    <mergeCell ref="K8:K9"/>
    <mergeCell ref="L8:L9"/>
    <mergeCell ref="S8:S9"/>
    <mergeCell ref="O8:O9"/>
    <mergeCell ref="T8:T9"/>
    <mergeCell ref="V8:V9"/>
    <mergeCell ref="R8:R9"/>
    <mergeCell ref="N8:N9"/>
    <mergeCell ref="P8:P9"/>
    <mergeCell ref="A5:Y5"/>
    <mergeCell ref="B8:B9"/>
    <mergeCell ref="C8:C9"/>
    <mergeCell ref="D8:D9"/>
    <mergeCell ref="E8:E9"/>
    <mergeCell ref="W8:W9"/>
    <mergeCell ref="A7:A9"/>
    <mergeCell ref="F7:I7"/>
    <mergeCell ref="J7:L7"/>
    <mergeCell ref="Q8:Q9"/>
    <mergeCell ref="F8:F9"/>
    <mergeCell ref="G8:G9"/>
    <mergeCell ref="B7:E7"/>
    <mergeCell ref="I8:I9"/>
    <mergeCell ref="H8:H9"/>
    <mergeCell ref="V7:Y7"/>
  </mergeCells>
  <phoneticPr fontId="2" type="noConversion"/>
  <pageMargins left="0" right="0" top="0.31496062992125984" bottom="0.23622047244094491" header="0" footer="0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73"/>
  <sheetViews>
    <sheetView zoomScale="125" zoomScaleNormal="125" workbookViewId="0">
      <pane xSplit="1" ySplit="9" topLeftCell="K58" activePane="bottomRight" state="frozen"/>
      <selection pane="topRight" activeCell="B1" sqref="B1"/>
      <selection pane="bottomLeft" activeCell="A10" sqref="A10"/>
      <selection pane="bottomRight" activeCell="L3" sqref="L3"/>
    </sheetView>
  </sheetViews>
  <sheetFormatPr defaultRowHeight="12.75" x14ac:dyDescent="0.2"/>
  <cols>
    <col min="1" max="1" width="35.28515625" customWidth="1"/>
    <col min="2" max="2" width="9.7109375" customWidth="1"/>
    <col min="3" max="3" width="10.140625" customWidth="1"/>
    <col min="4" max="4" width="9.28515625" customWidth="1"/>
    <col min="5" max="5" width="9.7109375" customWidth="1"/>
    <col min="6" max="6" width="8.28515625" customWidth="1"/>
    <col min="7" max="7" width="7.85546875" customWidth="1"/>
    <col min="8" max="8" width="8.28515625" customWidth="1"/>
    <col min="9" max="9" width="11.28515625" customWidth="1"/>
    <col min="10" max="10" width="10.140625" customWidth="1"/>
    <col min="11" max="11" width="7.7109375" customWidth="1"/>
    <col min="12" max="12" width="11.140625" customWidth="1"/>
    <col min="14" max="14" width="9.7109375" customWidth="1"/>
    <col min="15" max="15" width="8" customWidth="1"/>
    <col min="16" max="16" width="10.140625" customWidth="1"/>
    <col min="17" max="17" width="10.85546875" customWidth="1"/>
    <col min="18" max="18" width="10.42578125" customWidth="1"/>
    <col min="19" max="19" width="9.5703125" customWidth="1"/>
    <col min="20" max="20" width="11.140625" customWidth="1"/>
  </cols>
  <sheetData>
    <row r="1" spans="1:23" ht="15" x14ac:dyDescent="0.25">
      <c r="O1" s="1" t="s">
        <v>15</v>
      </c>
      <c r="P1" s="1"/>
      <c r="Q1" s="1"/>
      <c r="R1" s="1"/>
      <c r="S1" s="21"/>
      <c r="T1" s="21"/>
      <c r="U1" s="21"/>
      <c r="V1" s="21"/>
      <c r="W1" s="21"/>
    </row>
    <row r="2" spans="1:23" ht="15" x14ac:dyDescent="0.25">
      <c r="O2" s="1" t="s">
        <v>142</v>
      </c>
      <c r="P2" s="1"/>
      <c r="Q2" s="1"/>
      <c r="R2" s="1"/>
      <c r="S2" s="21"/>
      <c r="T2" s="21"/>
      <c r="U2" s="21"/>
      <c r="V2" s="21"/>
      <c r="W2" s="21"/>
    </row>
    <row r="3" spans="1:23" ht="15" x14ac:dyDescent="0.25">
      <c r="O3" s="22" t="s">
        <v>44</v>
      </c>
      <c r="P3" s="1"/>
      <c r="Q3" s="1"/>
      <c r="R3" s="1"/>
      <c r="S3" s="21"/>
      <c r="T3" s="21"/>
      <c r="U3" s="21"/>
      <c r="V3" s="21"/>
      <c r="W3" s="21"/>
    </row>
    <row r="5" spans="1:23" ht="15.75" x14ac:dyDescent="0.25">
      <c r="A5" s="247" t="s">
        <v>125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47"/>
      <c r="P5" s="247"/>
      <c r="Q5" s="247"/>
      <c r="R5" s="247"/>
      <c r="S5" s="247"/>
    </row>
    <row r="6" spans="1:23" ht="15.75" thickBot="1" x14ac:dyDescent="0.3">
      <c r="S6" s="1"/>
    </row>
    <row r="7" spans="1:23" ht="15.75" thickBot="1" x14ac:dyDescent="0.3">
      <c r="A7" s="291" t="s">
        <v>8</v>
      </c>
      <c r="B7" s="300" t="s">
        <v>4</v>
      </c>
      <c r="C7" s="301"/>
      <c r="D7" s="301"/>
      <c r="E7" s="302"/>
      <c r="F7" s="294" t="s">
        <v>40</v>
      </c>
      <c r="G7" s="295"/>
      <c r="H7" s="296"/>
      <c r="I7" s="306" t="s">
        <v>5</v>
      </c>
      <c r="J7" s="288"/>
      <c r="K7" s="307"/>
      <c r="L7" s="289"/>
      <c r="M7" s="303" t="s">
        <v>68</v>
      </c>
      <c r="N7" s="295"/>
      <c r="O7" s="295"/>
      <c r="P7" s="304"/>
      <c r="Q7" s="287" t="s">
        <v>3</v>
      </c>
      <c r="R7" s="288"/>
      <c r="S7" s="288"/>
      <c r="T7" s="289"/>
      <c r="U7" s="1"/>
    </row>
    <row r="8" spans="1:23" ht="15" x14ac:dyDescent="0.25">
      <c r="A8" s="292"/>
      <c r="B8" s="248" t="s">
        <v>1</v>
      </c>
      <c r="C8" s="250" t="s">
        <v>7</v>
      </c>
      <c r="D8" s="271" t="s">
        <v>6</v>
      </c>
      <c r="E8" s="252" t="s">
        <v>3</v>
      </c>
      <c r="F8" s="248" t="s">
        <v>1</v>
      </c>
      <c r="G8" s="250" t="s">
        <v>7</v>
      </c>
      <c r="H8" s="252" t="s">
        <v>3</v>
      </c>
      <c r="I8" s="248" t="s">
        <v>1</v>
      </c>
      <c r="J8" s="250" t="s">
        <v>7</v>
      </c>
      <c r="K8" s="271" t="s">
        <v>6</v>
      </c>
      <c r="L8" s="252" t="s">
        <v>3</v>
      </c>
      <c r="M8" s="248" t="s">
        <v>1</v>
      </c>
      <c r="N8" s="250" t="s">
        <v>7</v>
      </c>
      <c r="O8" s="250" t="s">
        <v>2</v>
      </c>
      <c r="P8" s="252" t="s">
        <v>3</v>
      </c>
      <c r="Q8" s="281" t="s">
        <v>1</v>
      </c>
      <c r="R8" s="250" t="s">
        <v>7</v>
      </c>
      <c r="S8" s="269" t="s">
        <v>2</v>
      </c>
      <c r="T8" s="262" t="s">
        <v>3</v>
      </c>
      <c r="U8" s="1"/>
    </row>
    <row r="9" spans="1:23" ht="31.5" customHeight="1" thickBot="1" x14ac:dyDescent="0.3">
      <c r="A9" s="293"/>
      <c r="B9" s="297"/>
      <c r="C9" s="298"/>
      <c r="D9" s="272"/>
      <c r="E9" s="299"/>
      <c r="F9" s="305"/>
      <c r="G9" s="285"/>
      <c r="H9" s="299"/>
      <c r="I9" s="305"/>
      <c r="J9" s="285"/>
      <c r="K9" s="272"/>
      <c r="L9" s="299"/>
      <c r="M9" s="305"/>
      <c r="N9" s="285"/>
      <c r="O9" s="285"/>
      <c r="P9" s="299"/>
      <c r="Q9" s="290"/>
      <c r="R9" s="285"/>
      <c r="S9" s="286"/>
      <c r="T9" s="284"/>
      <c r="U9" s="1"/>
    </row>
    <row r="10" spans="1:23" ht="19.5" customHeight="1" x14ac:dyDescent="0.25">
      <c r="A10" s="23" t="s">
        <v>9</v>
      </c>
      <c r="B10" s="46">
        <v>96038</v>
      </c>
      <c r="C10" s="43">
        <v>94532</v>
      </c>
      <c r="D10" s="47"/>
      <c r="E10" s="48">
        <f t="shared" ref="E10:E69" si="0">SUM(B10:D10)</f>
        <v>190570</v>
      </c>
      <c r="F10" s="51"/>
      <c r="G10" s="43"/>
      <c r="H10" s="47"/>
      <c r="I10" s="38">
        <v>890287</v>
      </c>
      <c r="J10" s="43">
        <v>312458</v>
      </c>
      <c r="K10" s="47">
        <v>0</v>
      </c>
      <c r="L10" s="14">
        <f>SUM(I10:K10)</f>
        <v>1202745</v>
      </c>
      <c r="M10" s="38"/>
      <c r="N10" s="43">
        <v>11585</v>
      </c>
      <c r="O10" s="43"/>
      <c r="P10" s="39">
        <f t="shared" ref="P10:P64" si="1">SUM(M10:O10)</f>
        <v>11585</v>
      </c>
      <c r="Q10" s="63">
        <f t="shared" ref="Q10:R15" si="2">M10+I10+F10+B10</f>
        <v>986325</v>
      </c>
      <c r="R10" s="55">
        <f t="shared" si="2"/>
        <v>418575</v>
      </c>
      <c r="S10" s="216">
        <f>O10+D10+K10</f>
        <v>0</v>
      </c>
      <c r="T10" s="83">
        <f t="shared" ref="T10:T64" si="3">SUM(Q10:S10)</f>
        <v>1404900</v>
      </c>
      <c r="U10" s="1"/>
    </row>
    <row r="11" spans="1:23" ht="16.5" customHeight="1" x14ac:dyDescent="0.25">
      <c r="A11" s="23" t="s">
        <v>10</v>
      </c>
      <c r="B11" s="9">
        <v>92070</v>
      </c>
      <c r="C11" s="4">
        <v>124132</v>
      </c>
      <c r="D11" s="15"/>
      <c r="E11" s="49">
        <f t="shared" si="0"/>
        <v>216202</v>
      </c>
      <c r="F11" s="11"/>
      <c r="G11" s="4"/>
      <c r="H11" s="15"/>
      <c r="I11" s="9">
        <v>401419</v>
      </c>
      <c r="J11" s="4">
        <v>138711</v>
      </c>
      <c r="K11" s="15">
        <v>2000</v>
      </c>
      <c r="L11" s="15">
        <f t="shared" ref="L11:L62" si="4">SUM(I11:K11)</f>
        <v>542130</v>
      </c>
      <c r="M11" s="9"/>
      <c r="N11" s="4">
        <v>22822</v>
      </c>
      <c r="O11" s="4"/>
      <c r="P11" s="5">
        <f t="shared" si="1"/>
        <v>22822</v>
      </c>
      <c r="Q11" s="56">
        <f t="shared" si="2"/>
        <v>493489</v>
      </c>
      <c r="R11" s="17">
        <f t="shared" si="2"/>
        <v>285665</v>
      </c>
      <c r="S11" s="88">
        <f t="shared" ref="S11:S69" si="5">O11+D11+K11</f>
        <v>2000</v>
      </c>
      <c r="T11" s="84">
        <f t="shared" si="3"/>
        <v>781154</v>
      </c>
      <c r="U11" s="1"/>
    </row>
    <row r="12" spans="1:23" ht="16.5" customHeight="1" x14ac:dyDescent="0.25">
      <c r="A12" s="23" t="s">
        <v>100</v>
      </c>
      <c r="B12" s="9">
        <v>85496</v>
      </c>
      <c r="C12" s="4">
        <v>160681</v>
      </c>
      <c r="D12" s="15"/>
      <c r="E12" s="49">
        <f t="shared" si="0"/>
        <v>246177</v>
      </c>
      <c r="F12" s="11"/>
      <c r="G12" s="4"/>
      <c r="H12" s="15"/>
      <c r="I12" s="9">
        <v>319518</v>
      </c>
      <c r="J12" s="4">
        <v>108892</v>
      </c>
      <c r="K12" s="15">
        <v>1000</v>
      </c>
      <c r="L12" s="15">
        <f t="shared" si="4"/>
        <v>429410</v>
      </c>
      <c r="M12" s="9"/>
      <c r="N12" s="4">
        <v>7935</v>
      </c>
      <c r="O12" s="4"/>
      <c r="P12" s="5">
        <f t="shared" si="1"/>
        <v>7935</v>
      </c>
      <c r="Q12" s="56">
        <f t="shared" si="2"/>
        <v>405014</v>
      </c>
      <c r="R12" s="17">
        <f t="shared" si="2"/>
        <v>277508</v>
      </c>
      <c r="S12" s="88">
        <f t="shared" si="5"/>
        <v>1000</v>
      </c>
      <c r="T12" s="84">
        <f t="shared" si="3"/>
        <v>683522</v>
      </c>
      <c r="U12" s="1"/>
    </row>
    <row r="13" spans="1:23" ht="16.5" customHeight="1" x14ac:dyDescent="0.25">
      <c r="A13" s="23" t="s">
        <v>11</v>
      </c>
      <c r="B13" s="9">
        <v>111475</v>
      </c>
      <c r="C13" s="4">
        <v>116167</v>
      </c>
      <c r="D13" s="15"/>
      <c r="E13" s="49">
        <f t="shared" si="0"/>
        <v>227642</v>
      </c>
      <c r="F13" s="11"/>
      <c r="G13" s="4"/>
      <c r="H13" s="15"/>
      <c r="I13" s="9">
        <v>578044</v>
      </c>
      <c r="J13" s="4">
        <v>203008</v>
      </c>
      <c r="K13" s="15">
        <v>0</v>
      </c>
      <c r="L13" s="15">
        <f t="shared" si="4"/>
        <v>781052</v>
      </c>
      <c r="M13" s="9"/>
      <c r="N13" s="4">
        <v>5155</v>
      </c>
      <c r="O13" s="4"/>
      <c r="P13" s="5">
        <f t="shared" si="1"/>
        <v>5155</v>
      </c>
      <c r="Q13" s="56">
        <f t="shared" si="2"/>
        <v>689519</v>
      </c>
      <c r="R13" s="17">
        <f t="shared" si="2"/>
        <v>324330</v>
      </c>
      <c r="S13" s="88">
        <f t="shared" si="5"/>
        <v>0</v>
      </c>
      <c r="T13" s="84">
        <f t="shared" si="3"/>
        <v>1013849</v>
      </c>
      <c r="U13" s="1"/>
    </row>
    <row r="14" spans="1:23" ht="17.25" customHeight="1" x14ac:dyDescent="0.25">
      <c r="A14" s="24" t="s">
        <v>12</v>
      </c>
      <c r="B14" s="9">
        <v>101772</v>
      </c>
      <c r="C14" s="4">
        <v>79993</v>
      </c>
      <c r="D14" s="15"/>
      <c r="E14" s="49">
        <f t="shared" si="0"/>
        <v>181765</v>
      </c>
      <c r="F14" s="11"/>
      <c r="G14" s="4"/>
      <c r="H14" s="15"/>
      <c r="I14" s="9">
        <v>552856</v>
      </c>
      <c r="J14" s="4">
        <v>190100</v>
      </c>
      <c r="K14" s="15">
        <v>2000</v>
      </c>
      <c r="L14" s="15">
        <f t="shared" si="4"/>
        <v>744956</v>
      </c>
      <c r="M14" s="9"/>
      <c r="N14" s="4">
        <v>25863</v>
      </c>
      <c r="O14" s="4"/>
      <c r="P14" s="5">
        <f t="shared" si="1"/>
        <v>25863</v>
      </c>
      <c r="Q14" s="56">
        <f t="shared" si="2"/>
        <v>654628</v>
      </c>
      <c r="R14" s="17">
        <f t="shared" si="2"/>
        <v>295956</v>
      </c>
      <c r="S14" s="88">
        <f t="shared" si="5"/>
        <v>2000</v>
      </c>
      <c r="T14" s="84">
        <f t="shared" si="3"/>
        <v>952584</v>
      </c>
      <c r="U14" s="1"/>
    </row>
    <row r="15" spans="1:23" ht="17.25" customHeight="1" x14ac:dyDescent="0.25">
      <c r="A15" s="24" t="s">
        <v>110</v>
      </c>
      <c r="B15" s="9"/>
      <c r="C15" s="4"/>
      <c r="D15" s="15"/>
      <c r="E15" s="49"/>
      <c r="F15" s="11"/>
      <c r="G15" s="4"/>
      <c r="H15" s="15"/>
      <c r="I15" s="9">
        <v>350714</v>
      </c>
      <c r="J15" s="4">
        <v>122471</v>
      </c>
      <c r="K15" s="15">
        <v>0</v>
      </c>
      <c r="L15" s="15">
        <f t="shared" si="4"/>
        <v>473185</v>
      </c>
      <c r="M15" s="9"/>
      <c r="N15" s="4">
        <v>203</v>
      </c>
      <c r="O15" s="4"/>
      <c r="P15" s="5">
        <f t="shared" si="1"/>
        <v>203</v>
      </c>
      <c r="Q15" s="56">
        <f t="shared" si="2"/>
        <v>350714</v>
      </c>
      <c r="R15" s="17">
        <f t="shared" si="2"/>
        <v>122674</v>
      </c>
      <c r="S15" s="88">
        <f t="shared" si="5"/>
        <v>0</v>
      </c>
      <c r="T15" s="84">
        <f t="shared" si="3"/>
        <v>473388</v>
      </c>
      <c r="U15" s="1"/>
    </row>
    <row r="16" spans="1:23" ht="17.25" customHeight="1" x14ac:dyDescent="0.25">
      <c r="A16" s="23" t="s">
        <v>120</v>
      </c>
      <c r="B16" s="9">
        <v>101048</v>
      </c>
      <c r="C16" s="4">
        <v>132965</v>
      </c>
      <c r="D16" s="15"/>
      <c r="E16" s="49">
        <f t="shared" si="0"/>
        <v>234013</v>
      </c>
      <c r="F16" s="11"/>
      <c r="G16" s="4"/>
      <c r="H16" s="15"/>
      <c r="I16" s="9">
        <v>568884</v>
      </c>
      <c r="J16" s="4">
        <v>196120</v>
      </c>
      <c r="K16" s="15">
        <v>2600</v>
      </c>
      <c r="L16" s="15">
        <f t="shared" si="4"/>
        <v>767604</v>
      </c>
      <c r="M16" s="9"/>
      <c r="N16" s="4">
        <v>2346</v>
      </c>
      <c r="O16" s="4"/>
      <c r="P16" s="5">
        <f t="shared" si="1"/>
        <v>2346</v>
      </c>
      <c r="Q16" s="56">
        <f t="shared" ref="Q16:Q47" si="6">M16+I16+F16+B16</f>
        <v>669932</v>
      </c>
      <c r="R16" s="17">
        <f t="shared" ref="R16:R47" si="7">N16+J16+G16+C16</f>
        <v>331431</v>
      </c>
      <c r="S16" s="88">
        <f t="shared" si="5"/>
        <v>2600</v>
      </c>
      <c r="T16" s="84">
        <f t="shared" si="3"/>
        <v>1003963</v>
      </c>
      <c r="U16" s="1"/>
    </row>
    <row r="17" spans="1:22" ht="16.5" customHeight="1" x14ac:dyDescent="0.25">
      <c r="A17" s="24" t="s">
        <v>101</v>
      </c>
      <c r="B17" s="9">
        <v>61921</v>
      </c>
      <c r="C17" s="4">
        <v>77213</v>
      </c>
      <c r="D17" s="15"/>
      <c r="E17" s="49">
        <f t="shared" si="0"/>
        <v>139134</v>
      </c>
      <c r="F17" s="11"/>
      <c r="G17" s="4"/>
      <c r="H17" s="15"/>
      <c r="I17" s="9">
        <v>309284</v>
      </c>
      <c r="J17" s="4">
        <v>106995</v>
      </c>
      <c r="K17" s="15">
        <v>0</v>
      </c>
      <c r="L17" s="15">
        <f t="shared" si="4"/>
        <v>416279</v>
      </c>
      <c r="M17" s="9"/>
      <c r="N17" s="4">
        <v>116</v>
      </c>
      <c r="O17" s="4"/>
      <c r="P17" s="5">
        <f t="shared" si="1"/>
        <v>116</v>
      </c>
      <c r="Q17" s="56">
        <f t="shared" si="6"/>
        <v>371205</v>
      </c>
      <c r="R17" s="17">
        <f t="shared" si="7"/>
        <v>184324</v>
      </c>
      <c r="S17" s="88">
        <f t="shared" si="5"/>
        <v>0</v>
      </c>
      <c r="T17" s="84">
        <f t="shared" si="3"/>
        <v>555529</v>
      </c>
      <c r="U17" s="1"/>
    </row>
    <row r="18" spans="1:22" ht="18" customHeight="1" x14ac:dyDescent="0.25">
      <c r="A18" s="24" t="s">
        <v>13</v>
      </c>
      <c r="B18" s="50">
        <v>91288</v>
      </c>
      <c r="C18" s="12">
        <v>119150</v>
      </c>
      <c r="D18" s="19"/>
      <c r="E18" s="49">
        <f t="shared" si="0"/>
        <v>210438</v>
      </c>
      <c r="F18" s="11"/>
      <c r="G18" s="4"/>
      <c r="H18" s="15"/>
      <c r="I18" s="9">
        <v>234047</v>
      </c>
      <c r="J18" s="4">
        <v>80951</v>
      </c>
      <c r="K18" s="15">
        <v>0</v>
      </c>
      <c r="L18" s="15">
        <f>SUM(I18:K18)</f>
        <v>314998</v>
      </c>
      <c r="M18" s="18"/>
      <c r="N18" s="12">
        <v>16073</v>
      </c>
      <c r="O18" s="12"/>
      <c r="P18" s="5">
        <f t="shared" si="1"/>
        <v>16073</v>
      </c>
      <c r="Q18" s="56">
        <f t="shared" si="6"/>
        <v>325335</v>
      </c>
      <c r="R18" s="17">
        <f t="shared" si="7"/>
        <v>216174</v>
      </c>
      <c r="S18" s="88">
        <f t="shared" si="5"/>
        <v>0</v>
      </c>
      <c r="T18" s="84">
        <f t="shared" si="3"/>
        <v>541509</v>
      </c>
      <c r="U18" s="1"/>
    </row>
    <row r="19" spans="1:22" ht="19.5" customHeight="1" x14ac:dyDescent="0.25">
      <c r="A19" s="24" t="s">
        <v>14</v>
      </c>
      <c r="B19" s="50">
        <v>77358</v>
      </c>
      <c r="C19" s="12">
        <v>86046</v>
      </c>
      <c r="D19" s="19"/>
      <c r="E19" s="49">
        <f t="shared" si="0"/>
        <v>163404</v>
      </c>
      <c r="F19" s="11"/>
      <c r="G19" s="4"/>
      <c r="H19" s="15"/>
      <c r="I19" s="50">
        <v>440542</v>
      </c>
      <c r="J19" s="12">
        <v>153041</v>
      </c>
      <c r="K19" s="19">
        <v>0</v>
      </c>
      <c r="L19" s="15">
        <f t="shared" si="4"/>
        <v>593583</v>
      </c>
      <c r="M19" s="18"/>
      <c r="N19" s="12">
        <v>4923</v>
      </c>
      <c r="O19" s="12"/>
      <c r="P19" s="5">
        <f t="shared" si="1"/>
        <v>4923</v>
      </c>
      <c r="Q19" s="56">
        <f t="shared" si="6"/>
        <v>517900</v>
      </c>
      <c r="R19" s="17">
        <f t="shared" si="7"/>
        <v>244010</v>
      </c>
      <c r="S19" s="88">
        <f t="shared" si="5"/>
        <v>0</v>
      </c>
      <c r="T19" s="84">
        <f t="shared" si="3"/>
        <v>761910</v>
      </c>
      <c r="U19" s="1"/>
    </row>
    <row r="20" spans="1:22" ht="21" customHeight="1" x14ac:dyDescent="0.25">
      <c r="A20" s="24" t="s">
        <v>102</v>
      </c>
      <c r="B20" s="50">
        <v>84308</v>
      </c>
      <c r="C20" s="12">
        <v>107275</v>
      </c>
      <c r="D20" s="19"/>
      <c r="E20" s="49">
        <f t="shared" si="0"/>
        <v>191583</v>
      </c>
      <c r="F20" s="11"/>
      <c r="G20" s="4"/>
      <c r="H20" s="15"/>
      <c r="I20" s="50">
        <v>243459</v>
      </c>
      <c r="J20" s="12">
        <v>82157</v>
      </c>
      <c r="K20" s="19">
        <v>1000</v>
      </c>
      <c r="L20" s="15">
        <f t="shared" si="4"/>
        <v>326616</v>
      </c>
      <c r="M20" s="18"/>
      <c r="N20" s="12">
        <v>10223</v>
      </c>
      <c r="O20" s="12"/>
      <c r="P20" s="5">
        <f t="shared" si="1"/>
        <v>10223</v>
      </c>
      <c r="Q20" s="56">
        <f t="shared" si="6"/>
        <v>327767</v>
      </c>
      <c r="R20" s="17">
        <f t="shared" si="7"/>
        <v>199655</v>
      </c>
      <c r="S20" s="88">
        <f t="shared" si="5"/>
        <v>1000</v>
      </c>
      <c r="T20" s="84">
        <f t="shared" si="3"/>
        <v>528422</v>
      </c>
      <c r="U20" s="1"/>
    </row>
    <row r="21" spans="1:22" ht="19.5" customHeight="1" x14ac:dyDescent="0.25">
      <c r="A21" s="24" t="s">
        <v>42</v>
      </c>
      <c r="B21" s="50">
        <v>96009</v>
      </c>
      <c r="C21" s="12">
        <v>143970</v>
      </c>
      <c r="D21" s="19"/>
      <c r="E21" s="49">
        <f t="shared" si="0"/>
        <v>239979</v>
      </c>
      <c r="F21" s="11"/>
      <c r="G21" s="4"/>
      <c r="H21" s="15"/>
      <c r="I21" s="50">
        <v>461151</v>
      </c>
      <c r="J21" s="12">
        <v>157524</v>
      </c>
      <c r="K21" s="19">
        <v>3500</v>
      </c>
      <c r="L21" s="15">
        <f t="shared" si="4"/>
        <v>622175</v>
      </c>
      <c r="M21" s="18"/>
      <c r="N21" s="12">
        <v>4895</v>
      </c>
      <c r="O21" s="12"/>
      <c r="P21" s="5">
        <f t="shared" si="1"/>
        <v>4895</v>
      </c>
      <c r="Q21" s="56">
        <f t="shared" si="6"/>
        <v>557160</v>
      </c>
      <c r="R21" s="17">
        <f t="shared" si="7"/>
        <v>306389</v>
      </c>
      <c r="S21" s="88">
        <f t="shared" si="5"/>
        <v>3500</v>
      </c>
      <c r="T21" s="84">
        <f t="shared" si="3"/>
        <v>867049</v>
      </c>
      <c r="U21" s="1"/>
    </row>
    <row r="22" spans="1:22" ht="16.5" customHeight="1" x14ac:dyDescent="0.25">
      <c r="A22" s="204" t="s">
        <v>111</v>
      </c>
      <c r="B22" s="50"/>
      <c r="C22" s="12"/>
      <c r="D22" s="19"/>
      <c r="E22" s="49">
        <f t="shared" si="0"/>
        <v>0</v>
      </c>
      <c r="F22" s="11">
        <v>23427</v>
      </c>
      <c r="G22" s="4">
        <v>8650</v>
      </c>
      <c r="H22" s="15">
        <f>SUM(F22:G22)</f>
        <v>32077</v>
      </c>
      <c r="I22" s="50">
        <v>51055</v>
      </c>
      <c r="J22" s="12">
        <v>17372</v>
      </c>
      <c r="K22" s="19">
        <v>0</v>
      </c>
      <c r="L22" s="15">
        <f t="shared" si="4"/>
        <v>68427</v>
      </c>
      <c r="M22" s="18"/>
      <c r="N22" s="12"/>
      <c r="O22" s="12"/>
      <c r="P22" s="5">
        <f t="shared" si="1"/>
        <v>0</v>
      </c>
      <c r="Q22" s="56">
        <f t="shared" si="6"/>
        <v>74482</v>
      </c>
      <c r="R22" s="17">
        <f t="shared" si="7"/>
        <v>26022</v>
      </c>
      <c r="S22" s="88">
        <f t="shared" si="5"/>
        <v>0</v>
      </c>
      <c r="T22" s="84">
        <f t="shared" si="3"/>
        <v>100504</v>
      </c>
      <c r="U22" s="1"/>
    </row>
    <row r="23" spans="1:22" ht="17.25" customHeight="1" x14ac:dyDescent="0.25">
      <c r="A23" s="24" t="s">
        <v>67</v>
      </c>
      <c r="B23" s="9"/>
      <c r="C23" s="4"/>
      <c r="D23" s="4"/>
      <c r="E23" s="49">
        <f t="shared" si="0"/>
        <v>0</v>
      </c>
      <c r="F23" s="11">
        <v>36128</v>
      </c>
      <c r="G23" s="4">
        <v>11917</v>
      </c>
      <c r="H23" s="15">
        <f>SUM(F23:G23)</f>
        <v>48045</v>
      </c>
      <c r="I23" s="9">
        <v>108391</v>
      </c>
      <c r="J23" s="4">
        <v>36118</v>
      </c>
      <c r="K23" s="15">
        <v>0</v>
      </c>
      <c r="L23" s="15">
        <f t="shared" si="4"/>
        <v>144509</v>
      </c>
      <c r="M23" s="9"/>
      <c r="N23" s="4"/>
      <c r="O23" s="4"/>
      <c r="P23" s="5">
        <f t="shared" si="1"/>
        <v>0</v>
      </c>
      <c r="Q23" s="64">
        <f t="shared" si="6"/>
        <v>144519</v>
      </c>
      <c r="R23" s="25">
        <f t="shared" si="7"/>
        <v>48035</v>
      </c>
      <c r="S23" s="88">
        <f t="shared" si="5"/>
        <v>0</v>
      </c>
      <c r="T23" s="84">
        <f t="shared" si="3"/>
        <v>192554</v>
      </c>
      <c r="U23" s="1"/>
    </row>
    <row r="24" spans="1:22" ht="17.25" customHeight="1" x14ac:dyDescent="0.25">
      <c r="A24" s="24" t="s">
        <v>49</v>
      </c>
      <c r="B24" s="9">
        <v>79501</v>
      </c>
      <c r="C24" s="4">
        <v>68524</v>
      </c>
      <c r="D24" s="4"/>
      <c r="E24" s="49">
        <f t="shared" si="0"/>
        <v>148025</v>
      </c>
      <c r="F24" s="11"/>
      <c r="G24" s="4"/>
      <c r="H24" s="15"/>
      <c r="I24" s="9">
        <v>131188</v>
      </c>
      <c r="J24" s="4">
        <v>44741</v>
      </c>
      <c r="K24" s="15">
        <v>0</v>
      </c>
      <c r="L24" s="15">
        <f t="shared" si="4"/>
        <v>175929</v>
      </c>
      <c r="M24" s="9"/>
      <c r="N24" s="4">
        <v>13033</v>
      </c>
      <c r="O24" s="4"/>
      <c r="P24" s="5">
        <f t="shared" si="1"/>
        <v>13033</v>
      </c>
      <c r="Q24" s="64">
        <f t="shared" si="6"/>
        <v>210689</v>
      </c>
      <c r="R24" s="25">
        <f t="shared" si="7"/>
        <v>126298</v>
      </c>
      <c r="S24" s="88">
        <f t="shared" si="5"/>
        <v>0</v>
      </c>
      <c r="T24" s="84">
        <f t="shared" si="3"/>
        <v>336987</v>
      </c>
      <c r="U24" s="1"/>
    </row>
    <row r="25" spans="1:22" ht="17.25" customHeight="1" x14ac:dyDescent="0.25">
      <c r="A25" s="24" t="s">
        <v>103</v>
      </c>
      <c r="B25" s="9">
        <v>72550</v>
      </c>
      <c r="C25" s="4">
        <v>73563</v>
      </c>
      <c r="D25" s="4"/>
      <c r="E25" s="49">
        <f t="shared" si="0"/>
        <v>146113</v>
      </c>
      <c r="F25" s="11"/>
      <c r="G25" s="4"/>
      <c r="H25" s="15"/>
      <c r="I25" s="9">
        <v>183164</v>
      </c>
      <c r="J25" s="4">
        <v>62083</v>
      </c>
      <c r="K25" s="15">
        <v>0</v>
      </c>
      <c r="L25" s="15">
        <f t="shared" si="4"/>
        <v>245247</v>
      </c>
      <c r="M25" s="9"/>
      <c r="N25" s="4">
        <v>6371</v>
      </c>
      <c r="O25" s="4"/>
      <c r="P25" s="5">
        <f t="shared" si="1"/>
        <v>6371</v>
      </c>
      <c r="Q25" s="64">
        <f t="shared" si="6"/>
        <v>255714</v>
      </c>
      <c r="R25" s="25">
        <f t="shared" si="7"/>
        <v>142017</v>
      </c>
      <c r="S25" s="88">
        <f t="shared" si="5"/>
        <v>0</v>
      </c>
      <c r="T25" s="84">
        <f t="shared" si="3"/>
        <v>397731</v>
      </c>
      <c r="U25" s="1"/>
    </row>
    <row r="26" spans="1:22" ht="17.25" customHeight="1" x14ac:dyDescent="0.25">
      <c r="A26" s="187" t="s">
        <v>104</v>
      </c>
      <c r="B26" s="9">
        <v>196478</v>
      </c>
      <c r="C26" s="4">
        <v>186139</v>
      </c>
      <c r="D26" s="130"/>
      <c r="E26" s="49">
        <f t="shared" si="0"/>
        <v>382617</v>
      </c>
      <c r="F26" s="133"/>
      <c r="G26" s="130"/>
      <c r="H26" s="134"/>
      <c r="I26" s="9">
        <v>593004</v>
      </c>
      <c r="J26" s="4">
        <v>207290</v>
      </c>
      <c r="K26" s="15">
        <v>600</v>
      </c>
      <c r="L26" s="15">
        <f t="shared" si="4"/>
        <v>800894</v>
      </c>
      <c r="M26" s="217"/>
      <c r="N26" s="4">
        <v>55027</v>
      </c>
      <c r="O26" s="36"/>
      <c r="P26" s="5">
        <f t="shared" si="1"/>
        <v>55027</v>
      </c>
      <c r="Q26" s="64">
        <f t="shared" si="6"/>
        <v>789482</v>
      </c>
      <c r="R26" s="25">
        <f t="shared" si="7"/>
        <v>448456</v>
      </c>
      <c r="S26" s="88">
        <f t="shared" si="5"/>
        <v>600</v>
      </c>
      <c r="T26" s="84">
        <f t="shared" si="3"/>
        <v>1238538</v>
      </c>
      <c r="U26" s="1"/>
    </row>
    <row r="27" spans="1:22" ht="18" customHeight="1" x14ac:dyDescent="0.25">
      <c r="A27" s="23" t="s">
        <v>105</v>
      </c>
      <c r="B27" s="112">
        <v>116051</v>
      </c>
      <c r="C27" s="25">
        <v>110606</v>
      </c>
      <c r="D27" s="25"/>
      <c r="E27" s="49">
        <f t="shared" si="0"/>
        <v>226657</v>
      </c>
      <c r="F27" s="135"/>
      <c r="G27" s="136"/>
      <c r="H27" s="134"/>
      <c r="I27" s="112">
        <v>892044</v>
      </c>
      <c r="J27" s="25">
        <v>314799</v>
      </c>
      <c r="K27" s="88">
        <v>2000</v>
      </c>
      <c r="L27" s="15">
        <f t="shared" si="4"/>
        <v>1208843</v>
      </c>
      <c r="M27" s="218"/>
      <c r="N27" s="25">
        <v>4344</v>
      </c>
      <c r="O27" s="25">
        <v>1448</v>
      </c>
      <c r="P27" s="5">
        <f t="shared" si="1"/>
        <v>5792</v>
      </c>
      <c r="Q27" s="64">
        <f t="shared" si="6"/>
        <v>1008095</v>
      </c>
      <c r="R27" s="25">
        <f t="shared" si="7"/>
        <v>429749</v>
      </c>
      <c r="S27" s="88">
        <f t="shared" si="5"/>
        <v>3448</v>
      </c>
      <c r="T27" s="84">
        <f t="shared" si="3"/>
        <v>1441292</v>
      </c>
    </row>
    <row r="28" spans="1:22" ht="18" customHeight="1" x14ac:dyDescent="0.25">
      <c r="A28" s="23" t="s">
        <v>50</v>
      </c>
      <c r="B28" s="112">
        <v>78950</v>
      </c>
      <c r="C28" s="25">
        <v>60531</v>
      </c>
      <c r="D28" s="25"/>
      <c r="E28" s="49">
        <f t="shared" si="0"/>
        <v>139481</v>
      </c>
      <c r="F28" s="42"/>
      <c r="G28" s="41"/>
      <c r="H28" s="15"/>
      <c r="I28" s="112">
        <v>152017</v>
      </c>
      <c r="J28" s="25">
        <v>50747</v>
      </c>
      <c r="K28" s="88">
        <v>520</v>
      </c>
      <c r="L28" s="15">
        <f t="shared" si="4"/>
        <v>203284</v>
      </c>
      <c r="M28" s="218"/>
      <c r="N28" s="25">
        <v>7559</v>
      </c>
      <c r="O28" s="25"/>
      <c r="P28" s="5">
        <f t="shared" si="1"/>
        <v>7559</v>
      </c>
      <c r="Q28" s="64">
        <f t="shared" si="6"/>
        <v>230967</v>
      </c>
      <c r="R28" s="25">
        <f t="shared" si="7"/>
        <v>118837</v>
      </c>
      <c r="S28" s="88">
        <f t="shared" si="5"/>
        <v>520</v>
      </c>
      <c r="T28" s="84">
        <f t="shared" si="3"/>
        <v>350324</v>
      </c>
    </row>
    <row r="29" spans="1:22" ht="18.75" customHeight="1" x14ac:dyDescent="0.25">
      <c r="A29" s="23" t="s">
        <v>51</v>
      </c>
      <c r="B29" s="112">
        <v>40431</v>
      </c>
      <c r="C29" s="25">
        <v>37969</v>
      </c>
      <c r="D29" s="25"/>
      <c r="E29" s="49">
        <f t="shared" si="0"/>
        <v>78400</v>
      </c>
      <c r="F29" s="42"/>
      <c r="G29" s="41"/>
      <c r="H29" s="15"/>
      <c r="I29" s="112">
        <v>137075</v>
      </c>
      <c r="J29" s="25">
        <v>45892</v>
      </c>
      <c r="K29" s="88">
        <v>0</v>
      </c>
      <c r="L29" s="15">
        <f t="shared" si="4"/>
        <v>182967</v>
      </c>
      <c r="M29" s="218"/>
      <c r="N29" s="25">
        <v>3041</v>
      </c>
      <c r="O29" s="25"/>
      <c r="P29" s="5">
        <f t="shared" si="1"/>
        <v>3041</v>
      </c>
      <c r="Q29" s="64">
        <f t="shared" si="6"/>
        <v>177506</v>
      </c>
      <c r="R29" s="25">
        <f t="shared" si="7"/>
        <v>86902</v>
      </c>
      <c r="S29" s="88">
        <f t="shared" si="5"/>
        <v>0</v>
      </c>
      <c r="T29" s="84">
        <f t="shared" si="3"/>
        <v>264408</v>
      </c>
    </row>
    <row r="30" spans="1:22" ht="18.75" customHeight="1" x14ac:dyDescent="0.25">
      <c r="A30" s="45" t="s">
        <v>106</v>
      </c>
      <c r="B30" s="112">
        <v>72000</v>
      </c>
      <c r="C30" s="25">
        <v>96096</v>
      </c>
      <c r="D30" s="25"/>
      <c r="E30" s="49">
        <f t="shared" si="0"/>
        <v>168096</v>
      </c>
      <c r="F30" s="37"/>
      <c r="G30" s="35"/>
      <c r="H30" s="15"/>
      <c r="I30" s="112">
        <v>176372</v>
      </c>
      <c r="J30" s="25">
        <v>59992</v>
      </c>
      <c r="K30" s="88">
        <v>0</v>
      </c>
      <c r="L30" s="15">
        <f t="shared" si="4"/>
        <v>236364</v>
      </c>
      <c r="M30" s="40"/>
      <c r="N30" s="25">
        <v>13583</v>
      </c>
      <c r="O30" s="25">
        <v>1158</v>
      </c>
      <c r="P30" s="5">
        <f t="shared" si="1"/>
        <v>14741</v>
      </c>
      <c r="Q30" s="64">
        <f t="shared" si="6"/>
        <v>248372</v>
      </c>
      <c r="R30" s="25">
        <f t="shared" si="7"/>
        <v>169671</v>
      </c>
      <c r="S30" s="88">
        <f t="shared" si="5"/>
        <v>1158</v>
      </c>
      <c r="T30" s="84">
        <f t="shared" si="3"/>
        <v>419201</v>
      </c>
      <c r="U30" s="1"/>
      <c r="V30" s="1"/>
    </row>
    <row r="31" spans="1:22" ht="18.75" customHeight="1" x14ac:dyDescent="0.25">
      <c r="A31" s="45" t="s">
        <v>52</v>
      </c>
      <c r="B31" s="112">
        <v>94503</v>
      </c>
      <c r="C31" s="25">
        <v>78835</v>
      </c>
      <c r="D31" s="25"/>
      <c r="E31" s="49">
        <f t="shared" si="0"/>
        <v>173338</v>
      </c>
      <c r="F31" s="42"/>
      <c r="G31" s="41"/>
      <c r="H31" s="15"/>
      <c r="I31" s="112">
        <v>305985</v>
      </c>
      <c r="J31" s="25">
        <v>103828</v>
      </c>
      <c r="K31" s="88">
        <v>2830</v>
      </c>
      <c r="L31" s="15">
        <f t="shared" si="4"/>
        <v>412643</v>
      </c>
      <c r="M31" s="218"/>
      <c r="N31" s="25">
        <v>11411</v>
      </c>
      <c r="O31" s="25">
        <v>6516</v>
      </c>
      <c r="P31" s="5">
        <f t="shared" si="1"/>
        <v>17927</v>
      </c>
      <c r="Q31" s="64">
        <f t="shared" si="6"/>
        <v>400488</v>
      </c>
      <c r="R31" s="25">
        <f t="shared" si="7"/>
        <v>194074</v>
      </c>
      <c r="S31" s="88">
        <f t="shared" si="5"/>
        <v>9346</v>
      </c>
      <c r="T31" s="84">
        <f t="shared" si="3"/>
        <v>603908</v>
      </c>
    </row>
    <row r="32" spans="1:22" ht="19.5" customHeight="1" x14ac:dyDescent="0.25">
      <c r="A32" s="44" t="s">
        <v>53</v>
      </c>
      <c r="B32" s="112">
        <v>63485</v>
      </c>
      <c r="C32" s="25">
        <v>62384</v>
      </c>
      <c r="D32" s="25"/>
      <c r="E32" s="49">
        <f t="shared" si="0"/>
        <v>125869</v>
      </c>
      <c r="F32" s="42"/>
      <c r="G32" s="41"/>
      <c r="H32" s="15"/>
      <c r="I32" s="112">
        <v>132502</v>
      </c>
      <c r="J32" s="25">
        <v>45263</v>
      </c>
      <c r="K32" s="88">
        <v>0</v>
      </c>
      <c r="L32" s="15">
        <f t="shared" si="4"/>
        <v>177765</v>
      </c>
      <c r="M32" s="218"/>
      <c r="N32" s="25">
        <v>11614</v>
      </c>
      <c r="O32" s="25"/>
      <c r="P32" s="5">
        <f t="shared" si="1"/>
        <v>11614</v>
      </c>
      <c r="Q32" s="64">
        <f t="shared" si="6"/>
        <v>195987</v>
      </c>
      <c r="R32" s="25">
        <f t="shared" si="7"/>
        <v>119261</v>
      </c>
      <c r="S32" s="88">
        <f t="shared" si="5"/>
        <v>0</v>
      </c>
      <c r="T32" s="84">
        <f t="shared" si="3"/>
        <v>315248</v>
      </c>
    </row>
    <row r="33" spans="1:20" ht="18.75" customHeight="1" x14ac:dyDescent="0.25">
      <c r="A33" s="44" t="s">
        <v>54</v>
      </c>
      <c r="B33" s="112">
        <v>59720</v>
      </c>
      <c r="C33" s="25">
        <v>59372</v>
      </c>
      <c r="D33" s="25"/>
      <c r="E33" s="49">
        <f t="shared" si="0"/>
        <v>119092</v>
      </c>
      <c r="F33" s="42"/>
      <c r="G33" s="41"/>
      <c r="H33" s="15"/>
      <c r="I33" s="112">
        <v>183023</v>
      </c>
      <c r="J33" s="25">
        <v>63047</v>
      </c>
      <c r="K33" s="88">
        <v>0</v>
      </c>
      <c r="L33" s="15">
        <f t="shared" si="4"/>
        <v>246070</v>
      </c>
      <c r="M33" s="218"/>
      <c r="N33" s="25">
        <v>3505</v>
      </c>
      <c r="O33" s="25"/>
      <c r="P33" s="5">
        <f t="shared" si="1"/>
        <v>3505</v>
      </c>
      <c r="Q33" s="64">
        <f t="shared" si="6"/>
        <v>242743</v>
      </c>
      <c r="R33" s="25">
        <f t="shared" si="7"/>
        <v>125924</v>
      </c>
      <c r="S33" s="88">
        <f t="shared" si="5"/>
        <v>0</v>
      </c>
      <c r="T33" s="84">
        <f t="shared" si="3"/>
        <v>368667</v>
      </c>
    </row>
    <row r="34" spans="1:20" ht="18.75" customHeight="1" x14ac:dyDescent="0.25">
      <c r="A34" s="44" t="s">
        <v>55</v>
      </c>
      <c r="B34" s="112">
        <v>70870</v>
      </c>
      <c r="C34" s="25">
        <v>83324</v>
      </c>
      <c r="D34" s="25"/>
      <c r="E34" s="49">
        <f t="shared" si="0"/>
        <v>154194</v>
      </c>
      <c r="F34" s="42"/>
      <c r="G34" s="41"/>
      <c r="H34" s="15"/>
      <c r="I34" s="112">
        <v>204355</v>
      </c>
      <c r="J34" s="25">
        <v>68746</v>
      </c>
      <c r="K34" s="88">
        <v>0</v>
      </c>
      <c r="L34" s="15">
        <f t="shared" si="4"/>
        <v>273101</v>
      </c>
      <c r="M34" s="218"/>
      <c r="N34" s="25">
        <v>7241</v>
      </c>
      <c r="O34" s="25">
        <v>579</v>
      </c>
      <c r="P34" s="5">
        <f t="shared" si="1"/>
        <v>7820</v>
      </c>
      <c r="Q34" s="64">
        <f t="shared" si="6"/>
        <v>275225</v>
      </c>
      <c r="R34" s="25">
        <f t="shared" si="7"/>
        <v>159311</v>
      </c>
      <c r="S34" s="88">
        <f t="shared" si="5"/>
        <v>579</v>
      </c>
      <c r="T34" s="84">
        <f t="shared" si="3"/>
        <v>435115</v>
      </c>
    </row>
    <row r="35" spans="1:20" ht="16.5" customHeight="1" x14ac:dyDescent="0.25">
      <c r="A35" s="44" t="s">
        <v>57</v>
      </c>
      <c r="B35" s="112">
        <v>51176</v>
      </c>
      <c r="C35" s="25">
        <v>65309</v>
      </c>
      <c r="D35" s="25"/>
      <c r="E35" s="49">
        <f t="shared" si="0"/>
        <v>116485</v>
      </c>
      <c r="F35" s="42"/>
      <c r="G35" s="41"/>
      <c r="H35" s="15"/>
      <c r="I35" s="112">
        <v>70054</v>
      </c>
      <c r="J35" s="25">
        <v>24398</v>
      </c>
      <c r="K35" s="88">
        <v>0</v>
      </c>
      <c r="L35" s="15">
        <f t="shared" si="4"/>
        <v>94452</v>
      </c>
      <c r="M35" s="218"/>
      <c r="N35" s="25">
        <v>14163</v>
      </c>
      <c r="O35" s="25"/>
      <c r="P35" s="5">
        <f t="shared" si="1"/>
        <v>14163</v>
      </c>
      <c r="Q35" s="64">
        <f t="shared" si="6"/>
        <v>121230</v>
      </c>
      <c r="R35" s="25">
        <f t="shared" si="7"/>
        <v>103870</v>
      </c>
      <c r="S35" s="88">
        <f t="shared" si="5"/>
        <v>0</v>
      </c>
      <c r="T35" s="84">
        <f t="shared" si="3"/>
        <v>225100</v>
      </c>
    </row>
    <row r="36" spans="1:20" ht="15.75" x14ac:dyDescent="0.25">
      <c r="A36" s="44" t="s">
        <v>58</v>
      </c>
      <c r="B36" s="112">
        <v>63774</v>
      </c>
      <c r="C36" s="25">
        <v>42864</v>
      </c>
      <c r="D36" s="25"/>
      <c r="E36" s="49">
        <f t="shared" si="0"/>
        <v>106638</v>
      </c>
      <c r="F36" s="42"/>
      <c r="G36" s="41"/>
      <c r="H36" s="15"/>
      <c r="I36" s="112">
        <v>70287</v>
      </c>
      <c r="J36" s="25">
        <v>24135</v>
      </c>
      <c r="K36" s="88">
        <v>600</v>
      </c>
      <c r="L36" s="15">
        <f t="shared" si="4"/>
        <v>95022</v>
      </c>
      <c r="M36" s="218"/>
      <c r="N36" s="25">
        <v>19347</v>
      </c>
      <c r="O36" s="25">
        <v>1158</v>
      </c>
      <c r="P36" s="5">
        <f t="shared" si="1"/>
        <v>20505</v>
      </c>
      <c r="Q36" s="64">
        <f t="shared" si="6"/>
        <v>134061</v>
      </c>
      <c r="R36" s="25">
        <f t="shared" si="7"/>
        <v>86346</v>
      </c>
      <c r="S36" s="88">
        <f t="shared" si="5"/>
        <v>1758</v>
      </c>
      <c r="T36" s="84">
        <f t="shared" si="3"/>
        <v>222165</v>
      </c>
    </row>
    <row r="37" spans="1:20" ht="15" x14ac:dyDescent="0.25">
      <c r="A37" s="205" t="s">
        <v>117</v>
      </c>
      <c r="B37" s="112">
        <v>88624</v>
      </c>
      <c r="C37" s="25">
        <v>73042</v>
      </c>
      <c r="D37" s="25"/>
      <c r="E37" s="49">
        <f t="shared" si="0"/>
        <v>161666</v>
      </c>
      <c r="F37" s="42"/>
      <c r="G37" s="41"/>
      <c r="H37" s="15"/>
      <c r="I37" s="112">
        <v>202446</v>
      </c>
      <c r="J37" s="25">
        <v>71510</v>
      </c>
      <c r="K37" s="88">
        <v>1600</v>
      </c>
      <c r="L37" s="15">
        <f t="shared" si="4"/>
        <v>275556</v>
      </c>
      <c r="M37" s="218"/>
      <c r="N37" s="25">
        <v>38520</v>
      </c>
      <c r="O37" s="25">
        <v>2461</v>
      </c>
      <c r="P37" s="5">
        <f t="shared" si="1"/>
        <v>40981</v>
      </c>
      <c r="Q37" s="64">
        <f t="shared" si="6"/>
        <v>291070</v>
      </c>
      <c r="R37" s="25">
        <f t="shared" si="7"/>
        <v>183072</v>
      </c>
      <c r="S37" s="88">
        <f t="shared" si="5"/>
        <v>4061</v>
      </c>
      <c r="T37" s="84">
        <f t="shared" si="3"/>
        <v>478203</v>
      </c>
    </row>
    <row r="38" spans="1:20" ht="15.75" x14ac:dyDescent="0.25">
      <c r="A38" s="44" t="s">
        <v>56</v>
      </c>
      <c r="B38" s="112">
        <v>100353</v>
      </c>
      <c r="C38" s="25">
        <v>85612</v>
      </c>
      <c r="D38" s="25"/>
      <c r="E38" s="49">
        <f t="shared" si="0"/>
        <v>185965</v>
      </c>
      <c r="F38" s="42"/>
      <c r="G38" s="41"/>
      <c r="H38" s="15"/>
      <c r="I38" s="112">
        <v>190347</v>
      </c>
      <c r="J38" s="25">
        <v>68207</v>
      </c>
      <c r="K38" s="88">
        <v>780</v>
      </c>
      <c r="L38" s="15">
        <f t="shared" si="4"/>
        <v>259334</v>
      </c>
      <c r="M38" s="218"/>
      <c r="N38" s="25">
        <v>58793</v>
      </c>
      <c r="O38" s="25">
        <v>6371</v>
      </c>
      <c r="P38" s="5">
        <f t="shared" si="1"/>
        <v>65164</v>
      </c>
      <c r="Q38" s="64">
        <f t="shared" si="6"/>
        <v>290700</v>
      </c>
      <c r="R38" s="25">
        <f t="shared" si="7"/>
        <v>212612</v>
      </c>
      <c r="S38" s="88">
        <f t="shared" si="5"/>
        <v>7151</v>
      </c>
      <c r="T38" s="84">
        <f t="shared" si="3"/>
        <v>510463</v>
      </c>
    </row>
    <row r="39" spans="1:20" ht="15.75" x14ac:dyDescent="0.25">
      <c r="A39" s="44" t="s">
        <v>107</v>
      </c>
      <c r="B39" s="112">
        <v>93489</v>
      </c>
      <c r="C39" s="25">
        <v>72724</v>
      </c>
      <c r="D39" s="25"/>
      <c r="E39" s="49">
        <f t="shared" si="0"/>
        <v>166213</v>
      </c>
      <c r="F39" s="42"/>
      <c r="G39" s="41"/>
      <c r="H39" s="15"/>
      <c r="I39" s="112">
        <v>69152</v>
      </c>
      <c r="J39" s="25">
        <v>24704</v>
      </c>
      <c r="K39" s="88">
        <v>700</v>
      </c>
      <c r="L39" s="15">
        <f>SUM(I39:K39)</f>
        <v>94556</v>
      </c>
      <c r="M39" s="218"/>
      <c r="N39" s="25">
        <v>38114</v>
      </c>
      <c r="O39" s="25"/>
      <c r="P39" s="5">
        <f t="shared" si="1"/>
        <v>38114</v>
      </c>
      <c r="Q39" s="64">
        <f t="shared" si="6"/>
        <v>162641</v>
      </c>
      <c r="R39" s="25">
        <f t="shared" si="7"/>
        <v>135542</v>
      </c>
      <c r="S39" s="88">
        <f t="shared" si="5"/>
        <v>700</v>
      </c>
      <c r="T39" s="84">
        <f t="shared" si="3"/>
        <v>298883</v>
      </c>
    </row>
    <row r="40" spans="1:20" ht="15.75" x14ac:dyDescent="0.25">
      <c r="A40" s="44" t="s">
        <v>112</v>
      </c>
      <c r="B40" s="112">
        <v>21750</v>
      </c>
      <c r="C40" s="25">
        <v>18333</v>
      </c>
      <c r="D40" s="25"/>
      <c r="E40" s="49">
        <f t="shared" si="0"/>
        <v>40083</v>
      </c>
      <c r="F40" s="42"/>
      <c r="G40" s="41"/>
      <c r="H40" s="15"/>
      <c r="I40" s="112">
        <v>11680</v>
      </c>
      <c r="J40" s="25">
        <v>4268</v>
      </c>
      <c r="K40" s="88">
        <v>0</v>
      </c>
      <c r="L40" s="15">
        <f t="shared" si="4"/>
        <v>15948</v>
      </c>
      <c r="M40" s="218"/>
      <c r="N40" s="25">
        <v>4055</v>
      </c>
      <c r="O40" s="25"/>
      <c r="P40" s="5">
        <f t="shared" si="1"/>
        <v>4055</v>
      </c>
      <c r="Q40" s="64">
        <f t="shared" si="6"/>
        <v>33430</v>
      </c>
      <c r="R40" s="25">
        <f t="shared" si="7"/>
        <v>26656</v>
      </c>
      <c r="S40" s="88">
        <f t="shared" si="5"/>
        <v>0</v>
      </c>
      <c r="T40" s="84">
        <f t="shared" si="3"/>
        <v>60086</v>
      </c>
    </row>
    <row r="41" spans="1:20" ht="15.75" x14ac:dyDescent="0.25">
      <c r="A41" s="44" t="s">
        <v>98</v>
      </c>
      <c r="B41" s="112">
        <v>95256</v>
      </c>
      <c r="C41" s="25">
        <v>57548</v>
      </c>
      <c r="D41" s="25"/>
      <c r="E41" s="49">
        <f t="shared" si="0"/>
        <v>152804</v>
      </c>
      <c r="F41" s="42"/>
      <c r="G41" s="41"/>
      <c r="H41" s="15"/>
      <c r="I41" s="112">
        <v>70251</v>
      </c>
      <c r="J41" s="25">
        <v>25634</v>
      </c>
      <c r="K41" s="88">
        <v>0</v>
      </c>
      <c r="L41" s="15">
        <f t="shared" si="4"/>
        <v>95885</v>
      </c>
      <c r="M41" s="218"/>
      <c r="N41" s="25">
        <v>36608</v>
      </c>
      <c r="O41" s="25"/>
      <c r="P41" s="5">
        <f t="shared" si="1"/>
        <v>36608</v>
      </c>
      <c r="Q41" s="64">
        <f t="shared" si="6"/>
        <v>165507</v>
      </c>
      <c r="R41" s="25">
        <f t="shared" si="7"/>
        <v>119790</v>
      </c>
      <c r="S41" s="88">
        <f t="shared" si="5"/>
        <v>0</v>
      </c>
      <c r="T41" s="84">
        <f t="shared" si="3"/>
        <v>285297</v>
      </c>
    </row>
    <row r="42" spans="1:20" ht="16.5" thickBot="1" x14ac:dyDescent="0.3">
      <c r="A42" s="163" t="s">
        <v>113</v>
      </c>
      <c r="B42" s="188">
        <v>55810</v>
      </c>
      <c r="C42" s="164">
        <v>43182</v>
      </c>
      <c r="D42" s="164"/>
      <c r="E42" s="165">
        <f t="shared" si="0"/>
        <v>98992</v>
      </c>
      <c r="F42" s="166"/>
      <c r="G42" s="167"/>
      <c r="H42" s="168"/>
      <c r="I42" s="188">
        <v>47413</v>
      </c>
      <c r="J42" s="164">
        <v>16809</v>
      </c>
      <c r="K42" s="169">
        <v>500</v>
      </c>
      <c r="L42" s="168">
        <f t="shared" si="4"/>
        <v>64722</v>
      </c>
      <c r="M42" s="219"/>
      <c r="N42" s="164">
        <v>22446</v>
      </c>
      <c r="O42" s="164">
        <v>869</v>
      </c>
      <c r="P42" s="170">
        <f t="shared" si="1"/>
        <v>23315</v>
      </c>
      <c r="Q42" s="171">
        <f t="shared" si="6"/>
        <v>103223</v>
      </c>
      <c r="R42" s="164">
        <f t="shared" si="7"/>
        <v>82437</v>
      </c>
      <c r="S42" s="88">
        <f t="shared" si="5"/>
        <v>1369</v>
      </c>
      <c r="T42" s="172">
        <f t="shared" si="3"/>
        <v>187029</v>
      </c>
    </row>
    <row r="43" spans="1:20" ht="16.5" thickBot="1" x14ac:dyDescent="0.3">
      <c r="A43" s="173" t="s">
        <v>97</v>
      </c>
      <c r="B43" s="174">
        <v>73477</v>
      </c>
      <c r="C43" s="175">
        <v>52305</v>
      </c>
      <c r="D43" s="175"/>
      <c r="E43" s="176">
        <f t="shared" si="0"/>
        <v>125782</v>
      </c>
      <c r="F43" s="177"/>
      <c r="G43" s="178"/>
      <c r="H43" s="179"/>
      <c r="I43" s="174">
        <v>51980</v>
      </c>
      <c r="J43" s="175">
        <v>19069</v>
      </c>
      <c r="K43" s="180">
        <v>0</v>
      </c>
      <c r="L43" s="179">
        <f t="shared" si="4"/>
        <v>71049</v>
      </c>
      <c r="M43" s="220"/>
      <c r="N43" s="175">
        <v>21519</v>
      </c>
      <c r="O43" s="175"/>
      <c r="P43" s="181">
        <f t="shared" si="1"/>
        <v>21519</v>
      </c>
      <c r="Q43" s="182">
        <f t="shared" si="6"/>
        <v>125457</v>
      </c>
      <c r="R43" s="175">
        <f t="shared" si="7"/>
        <v>92893</v>
      </c>
      <c r="S43" s="88">
        <f t="shared" si="5"/>
        <v>0</v>
      </c>
      <c r="T43" s="95">
        <f t="shared" si="3"/>
        <v>218350</v>
      </c>
    </row>
    <row r="44" spans="1:20" ht="15.75" x14ac:dyDescent="0.25">
      <c r="A44" s="160" t="s">
        <v>95</v>
      </c>
      <c r="B44" s="16">
        <v>128360</v>
      </c>
      <c r="C44" s="17">
        <v>78661</v>
      </c>
      <c r="D44" s="17"/>
      <c r="E44" s="52">
        <f t="shared" si="0"/>
        <v>207021</v>
      </c>
      <c r="F44" s="161"/>
      <c r="G44" s="162"/>
      <c r="H44" s="14"/>
      <c r="I44" s="16">
        <v>144265</v>
      </c>
      <c r="J44" s="17">
        <v>52779</v>
      </c>
      <c r="K44" s="82">
        <v>0</v>
      </c>
      <c r="L44" s="14">
        <f t="shared" si="4"/>
        <v>197044</v>
      </c>
      <c r="M44" s="221"/>
      <c r="N44" s="17">
        <v>58561</v>
      </c>
      <c r="O44" s="17">
        <v>8689</v>
      </c>
      <c r="P44" s="8">
        <f t="shared" si="1"/>
        <v>67250</v>
      </c>
      <c r="Q44" s="56">
        <f t="shared" si="6"/>
        <v>272625</v>
      </c>
      <c r="R44" s="17">
        <f t="shared" si="7"/>
        <v>190001</v>
      </c>
      <c r="S44" s="88">
        <f t="shared" si="5"/>
        <v>8689</v>
      </c>
      <c r="T44" s="96">
        <f t="shared" si="3"/>
        <v>471315</v>
      </c>
    </row>
    <row r="45" spans="1:20" ht="15.75" x14ac:dyDescent="0.25">
      <c r="A45" s="44" t="s">
        <v>96</v>
      </c>
      <c r="B45" s="112">
        <v>122278</v>
      </c>
      <c r="C45" s="25">
        <v>101048</v>
      </c>
      <c r="D45" s="25"/>
      <c r="E45" s="49">
        <f t="shared" si="0"/>
        <v>223326</v>
      </c>
      <c r="F45" s="42"/>
      <c r="G45" s="41"/>
      <c r="H45" s="15"/>
      <c r="I45" s="112">
        <v>155688</v>
      </c>
      <c r="J45" s="25">
        <v>57084</v>
      </c>
      <c r="K45" s="88">
        <v>0</v>
      </c>
      <c r="L45" s="15">
        <f t="shared" si="4"/>
        <v>212772</v>
      </c>
      <c r="M45" s="218"/>
      <c r="N45" s="25">
        <v>81528</v>
      </c>
      <c r="O45" s="25"/>
      <c r="P45" s="5">
        <f t="shared" si="1"/>
        <v>81528</v>
      </c>
      <c r="Q45" s="64">
        <f t="shared" si="6"/>
        <v>277966</v>
      </c>
      <c r="R45" s="25">
        <f t="shared" si="7"/>
        <v>239660</v>
      </c>
      <c r="S45" s="88">
        <f t="shared" si="5"/>
        <v>0</v>
      </c>
      <c r="T45" s="84">
        <f t="shared" si="3"/>
        <v>517626</v>
      </c>
    </row>
    <row r="46" spans="1:20" ht="15.75" x14ac:dyDescent="0.25">
      <c r="A46" s="44" t="s">
        <v>114</v>
      </c>
      <c r="B46" s="112">
        <v>22532</v>
      </c>
      <c r="C46" s="25">
        <v>15321</v>
      </c>
      <c r="D46" s="25"/>
      <c r="E46" s="49">
        <f t="shared" si="0"/>
        <v>37853</v>
      </c>
      <c r="F46" s="42"/>
      <c r="G46" s="41"/>
      <c r="H46" s="15"/>
      <c r="I46" s="112">
        <v>13282</v>
      </c>
      <c r="J46" s="25">
        <v>4865</v>
      </c>
      <c r="K46" s="88">
        <v>0</v>
      </c>
      <c r="L46" s="15">
        <f t="shared" si="4"/>
        <v>18147</v>
      </c>
      <c r="M46" s="218"/>
      <c r="N46" s="25">
        <v>6372</v>
      </c>
      <c r="O46" s="25"/>
      <c r="P46" s="5">
        <f t="shared" si="1"/>
        <v>6372</v>
      </c>
      <c r="Q46" s="64">
        <f t="shared" si="6"/>
        <v>35814</v>
      </c>
      <c r="R46" s="25">
        <f t="shared" si="7"/>
        <v>26558</v>
      </c>
      <c r="S46" s="88">
        <f t="shared" si="5"/>
        <v>0</v>
      </c>
      <c r="T46" s="84">
        <f t="shared" si="3"/>
        <v>62372</v>
      </c>
    </row>
    <row r="47" spans="1:20" ht="15.75" x14ac:dyDescent="0.25">
      <c r="A47" s="44" t="s">
        <v>115</v>
      </c>
      <c r="B47" s="112">
        <v>61457</v>
      </c>
      <c r="C47" s="25">
        <v>45963</v>
      </c>
      <c r="D47" s="25"/>
      <c r="E47" s="49">
        <f t="shared" si="0"/>
        <v>107420</v>
      </c>
      <c r="F47" s="42"/>
      <c r="G47" s="41"/>
      <c r="H47" s="15"/>
      <c r="I47" s="112">
        <v>49882</v>
      </c>
      <c r="J47" s="25">
        <v>18183</v>
      </c>
      <c r="K47" s="88">
        <v>0</v>
      </c>
      <c r="L47" s="15">
        <f t="shared" si="4"/>
        <v>68065</v>
      </c>
      <c r="M47" s="218"/>
      <c r="N47" s="25">
        <v>22967</v>
      </c>
      <c r="O47" s="25"/>
      <c r="P47" s="5">
        <f t="shared" si="1"/>
        <v>22967</v>
      </c>
      <c r="Q47" s="64">
        <f t="shared" si="6"/>
        <v>111339</v>
      </c>
      <c r="R47" s="25">
        <f t="shared" si="7"/>
        <v>87113</v>
      </c>
      <c r="S47" s="88">
        <f t="shared" si="5"/>
        <v>0</v>
      </c>
      <c r="T47" s="84">
        <f t="shared" si="3"/>
        <v>198452</v>
      </c>
    </row>
    <row r="48" spans="1:20" ht="15.75" x14ac:dyDescent="0.25">
      <c r="A48" s="44" t="s">
        <v>118</v>
      </c>
      <c r="B48" s="112">
        <v>31134</v>
      </c>
      <c r="C48" s="25">
        <v>17667</v>
      </c>
      <c r="D48" s="25"/>
      <c r="E48" s="49">
        <f t="shared" si="0"/>
        <v>48801</v>
      </c>
      <c r="F48" s="42"/>
      <c r="G48" s="41"/>
      <c r="H48" s="15"/>
      <c r="I48" s="112">
        <v>21185</v>
      </c>
      <c r="J48" s="25">
        <v>7727</v>
      </c>
      <c r="K48" s="88">
        <v>0</v>
      </c>
      <c r="L48" s="15">
        <f t="shared" si="4"/>
        <v>28912</v>
      </c>
      <c r="M48" s="218"/>
      <c r="N48" s="25">
        <v>11729</v>
      </c>
      <c r="O48" s="25"/>
      <c r="P48" s="5">
        <f t="shared" si="1"/>
        <v>11729</v>
      </c>
      <c r="Q48" s="64">
        <f t="shared" ref="Q48:Q69" si="8">M48+I48+F48+B48</f>
        <v>52319</v>
      </c>
      <c r="R48" s="25">
        <f t="shared" ref="R48:R69" si="9">N48+J48+G48+C48</f>
        <v>37123</v>
      </c>
      <c r="S48" s="88">
        <f t="shared" si="5"/>
        <v>0</v>
      </c>
      <c r="T48" s="84">
        <f t="shared" si="3"/>
        <v>89442</v>
      </c>
    </row>
    <row r="49" spans="1:20" ht="15.75" x14ac:dyDescent="0.25">
      <c r="A49" s="44" t="s">
        <v>108</v>
      </c>
      <c r="B49" s="112">
        <v>105422</v>
      </c>
      <c r="C49" s="25">
        <v>71913</v>
      </c>
      <c r="D49" s="25"/>
      <c r="E49" s="49">
        <f t="shared" si="0"/>
        <v>177335</v>
      </c>
      <c r="F49" s="42"/>
      <c r="G49" s="41"/>
      <c r="H49" s="15"/>
      <c r="I49" s="112">
        <v>76701</v>
      </c>
      <c r="J49" s="25">
        <v>28061</v>
      </c>
      <c r="K49" s="88">
        <v>0</v>
      </c>
      <c r="L49" s="15">
        <f t="shared" si="4"/>
        <v>104762</v>
      </c>
      <c r="M49" s="218"/>
      <c r="N49" s="25">
        <v>40025</v>
      </c>
      <c r="O49" s="25">
        <v>869</v>
      </c>
      <c r="P49" s="5">
        <f t="shared" si="1"/>
        <v>40894</v>
      </c>
      <c r="Q49" s="64">
        <f t="shared" si="8"/>
        <v>182123</v>
      </c>
      <c r="R49" s="25">
        <f t="shared" si="9"/>
        <v>139999</v>
      </c>
      <c r="S49" s="88">
        <f t="shared" si="5"/>
        <v>869</v>
      </c>
      <c r="T49" s="84">
        <f t="shared" si="3"/>
        <v>322991</v>
      </c>
    </row>
    <row r="50" spans="1:20" ht="15.75" x14ac:dyDescent="0.25">
      <c r="A50" s="44" t="s">
        <v>74</v>
      </c>
      <c r="B50" s="112">
        <v>58272</v>
      </c>
      <c r="C50" s="25">
        <v>47150</v>
      </c>
      <c r="D50" s="25"/>
      <c r="E50" s="49">
        <f t="shared" si="0"/>
        <v>105422</v>
      </c>
      <c r="F50" s="42"/>
      <c r="G50" s="41"/>
      <c r="H50" s="15"/>
      <c r="I50" s="112">
        <v>45452</v>
      </c>
      <c r="J50" s="25">
        <v>16701</v>
      </c>
      <c r="K50" s="88">
        <v>0</v>
      </c>
      <c r="L50" s="15">
        <f t="shared" si="4"/>
        <v>62153</v>
      </c>
      <c r="M50" s="218"/>
      <c r="N50" s="25">
        <v>23170</v>
      </c>
      <c r="O50" s="25">
        <v>579</v>
      </c>
      <c r="P50" s="5">
        <f t="shared" si="1"/>
        <v>23749</v>
      </c>
      <c r="Q50" s="64">
        <f t="shared" si="8"/>
        <v>103724</v>
      </c>
      <c r="R50" s="25">
        <f t="shared" si="9"/>
        <v>87021</v>
      </c>
      <c r="S50" s="88">
        <f t="shared" si="5"/>
        <v>579</v>
      </c>
      <c r="T50" s="84">
        <f t="shared" si="3"/>
        <v>191324</v>
      </c>
    </row>
    <row r="51" spans="1:20" ht="15.75" x14ac:dyDescent="0.25">
      <c r="A51" s="44" t="s">
        <v>122</v>
      </c>
      <c r="B51" s="112">
        <v>62848</v>
      </c>
      <c r="C51" s="25">
        <v>42806</v>
      </c>
      <c r="D51" s="25"/>
      <c r="E51" s="49">
        <f t="shared" si="0"/>
        <v>105654</v>
      </c>
      <c r="F51" s="42"/>
      <c r="G51" s="41"/>
      <c r="H51" s="15"/>
      <c r="I51" s="112">
        <v>44234</v>
      </c>
      <c r="J51" s="25">
        <v>15744</v>
      </c>
      <c r="K51" s="88">
        <v>500</v>
      </c>
      <c r="L51" s="15">
        <f t="shared" si="4"/>
        <v>60478</v>
      </c>
      <c r="M51" s="218"/>
      <c r="N51" s="25">
        <v>24271</v>
      </c>
      <c r="O51" s="35"/>
      <c r="P51" s="5">
        <f t="shared" si="1"/>
        <v>24271</v>
      </c>
      <c r="Q51" s="64">
        <f t="shared" si="8"/>
        <v>107082</v>
      </c>
      <c r="R51" s="25">
        <f t="shared" si="9"/>
        <v>82821</v>
      </c>
      <c r="S51" s="88">
        <f t="shared" si="5"/>
        <v>500</v>
      </c>
      <c r="T51" s="84">
        <f t="shared" si="3"/>
        <v>190403</v>
      </c>
    </row>
    <row r="52" spans="1:20" ht="15.75" x14ac:dyDescent="0.25">
      <c r="A52" s="44" t="s">
        <v>75</v>
      </c>
      <c r="B52" s="112">
        <v>73187</v>
      </c>
      <c r="C52" s="25">
        <v>55810</v>
      </c>
      <c r="D52" s="25"/>
      <c r="E52" s="49">
        <f t="shared" si="0"/>
        <v>128997</v>
      </c>
      <c r="F52" s="42"/>
      <c r="G52" s="41"/>
      <c r="H52" s="15"/>
      <c r="I52" s="112">
        <v>78636</v>
      </c>
      <c r="J52" s="25">
        <v>27437</v>
      </c>
      <c r="K52" s="88">
        <v>1200</v>
      </c>
      <c r="L52" s="15">
        <f t="shared" si="4"/>
        <v>107273</v>
      </c>
      <c r="M52" s="218"/>
      <c r="N52" s="25">
        <v>37333</v>
      </c>
      <c r="O52" s="25">
        <v>2027</v>
      </c>
      <c r="P52" s="5">
        <f t="shared" si="1"/>
        <v>39360</v>
      </c>
      <c r="Q52" s="64">
        <f t="shared" si="8"/>
        <v>151823</v>
      </c>
      <c r="R52" s="25">
        <f t="shared" si="9"/>
        <v>120580</v>
      </c>
      <c r="S52" s="88">
        <f t="shared" si="5"/>
        <v>3227</v>
      </c>
      <c r="T52" s="84">
        <f t="shared" si="3"/>
        <v>275630</v>
      </c>
    </row>
    <row r="53" spans="1:20" ht="15" x14ac:dyDescent="0.25">
      <c r="A53" s="205" t="s">
        <v>121</v>
      </c>
      <c r="B53" s="112">
        <v>119816</v>
      </c>
      <c r="C53" s="25">
        <v>84743</v>
      </c>
      <c r="D53" s="25"/>
      <c r="E53" s="49">
        <f t="shared" si="0"/>
        <v>204559</v>
      </c>
      <c r="F53" s="42"/>
      <c r="G53" s="41"/>
      <c r="H53" s="15"/>
      <c r="I53" s="112">
        <v>150672</v>
      </c>
      <c r="J53" s="25">
        <v>51994</v>
      </c>
      <c r="K53" s="88">
        <v>3000</v>
      </c>
      <c r="L53" s="15">
        <f t="shared" si="4"/>
        <v>205666</v>
      </c>
      <c r="M53" s="218"/>
      <c r="N53" s="25">
        <v>79124</v>
      </c>
      <c r="O53" s="25">
        <v>6661</v>
      </c>
      <c r="P53" s="5">
        <f t="shared" si="1"/>
        <v>85785</v>
      </c>
      <c r="Q53" s="64">
        <f t="shared" si="8"/>
        <v>270488</v>
      </c>
      <c r="R53" s="25">
        <f t="shared" si="9"/>
        <v>215861</v>
      </c>
      <c r="S53" s="88">
        <f t="shared" si="5"/>
        <v>9661</v>
      </c>
      <c r="T53" s="84">
        <f t="shared" si="3"/>
        <v>496010</v>
      </c>
    </row>
    <row r="54" spans="1:20" ht="15.75" x14ac:dyDescent="0.25">
      <c r="A54" s="44" t="s">
        <v>109</v>
      </c>
      <c r="B54" s="112">
        <v>99195</v>
      </c>
      <c r="C54" s="25">
        <v>59459</v>
      </c>
      <c r="D54" s="25"/>
      <c r="E54" s="49">
        <f t="shared" si="0"/>
        <v>158654</v>
      </c>
      <c r="F54" s="42"/>
      <c r="G54" s="41"/>
      <c r="H54" s="15"/>
      <c r="I54" s="112">
        <v>65726</v>
      </c>
      <c r="J54" s="25">
        <v>24224</v>
      </c>
      <c r="K54" s="88">
        <v>0</v>
      </c>
      <c r="L54" s="15">
        <f t="shared" si="4"/>
        <v>89950</v>
      </c>
      <c r="M54" s="218"/>
      <c r="N54" s="25">
        <v>42140</v>
      </c>
      <c r="O54" s="25"/>
      <c r="P54" s="5">
        <f t="shared" si="1"/>
        <v>42140</v>
      </c>
      <c r="Q54" s="64">
        <f t="shared" si="8"/>
        <v>164921</v>
      </c>
      <c r="R54" s="25">
        <f t="shared" si="9"/>
        <v>125823</v>
      </c>
      <c r="S54" s="88">
        <f t="shared" si="5"/>
        <v>0</v>
      </c>
      <c r="T54" s="84">
        <f t="shared" si="3"/>
        <v>290744</v>
      </c>
    </row>
    <row r="55" spans="1:20" ht="15.75" x14ac:dyDescent="0.25">
      <c r="A55" s="44" t="s">
        <v>116</v>
      </c>
      <c r="B55" s="112">
        <v>22272</v>
      </c>
      <c r="C55" s="25">
        <v>20013</v>
      </c>
      <c r="D55" s="25"/>
      <c r="E55" s="49">
        <f t="shared" si="0"/>
        <v>42285</v>
      </c>
      <c r="F55" s="42"/>
      <c r="G55" s="41"/>
      <c r="H55" s="15"/>
      <c r="I55" s="112">
        <v>12315</v>
      </c>
      <c r="J55" s="25">
        <v>4492</v>
      </c>
      <c r="K55" s="88">
        <v>0</v>
      </c>
      <c r="L55" s="15">
        <f t="shared" si="4"/>
        <v>16807</v>
      </c>
      <c r="M55" s="218"/>
      <c r="N55" s="25">
        <v>7530</v>
      </c>
      <c r="O55" s="25"/>
      <c r="P55" s="5">
        <f t="shared" si="1"/>
        <v>7530</v>
      </c>
      <c r="Q55" s="64">
        <f t="shared" si="8"/>
        <v>34587</v>
      </c>
      <c r="R55" s="25">
        <f t="shared" si="9"/>
        <v>32035</v>
      </c>
      <c r="S55" s="88">
        <f t="shared" si="5"/>
        <v>0</v>
      </c>
      <c r="T55" s="84">
        <f t="shared" si="3"/>
        <v>66622</v>
      </c>
    </row>
    <row r="56" spans="1:20" ht="15.75" x14ac:dyDescent="0.25">
      <c r="A56" s="44" t="s">
        <v>76</v>
      </c>
      <c r="B56" s="112">
        <v>86915</v>
      </c>
      <c r="C56" s="25">
        <v>66989</v>
      </c>
      <c r="D56" s="25"/>
      <c r="E56" s="49">
        <f t="shared" si="0"/>
        <v>153904</v>
      </c>
      <c r="F56" s="42"/>
      <c r="G56" s="41"/>
      <c r="H56" s="15"/>
      <c r="I56" s="112">
        <v>70424</v>
      </c>
      <c r="J56" s="25">
        <v>25706</v>
      </c>
      <c r="K56" s="88">
        <v>0</v>
      </c>
      <c r="L56" s="15">
        <f t="shared" si="4"/>
        <v>96130</v>
      </c>
      <c r="M56" s="218"/>
      <c r="N56" s="25">
        <v>25892</v>
      </c>
      <c r="O56" s="25"/>
      <c r="P56" s="5">
        <f t="shared" si="1"/>
        <v>25892</v>
      </c>
      <c r="Q56" s="64">
        <f t="shared" si="8"/>
        <v>157339</v>
      </c>
      <c r="R56" s="25">
        <f t="shared" si="9"/>
        <v>118587</v>
      </c>
      <c r="S56" s="88">
        <f t="shared" si="5"/>
        <v>0</v>
      </c>
      <c r="T56" s="84">
        <f t="shared" si="3"/>
        <v>275926</v>
      </c>
    </row>
    <row r="57" spans="1:20" ht="15.75" x14ac:dyDescent="0.25">
      <c r="A57" s="45" t="s">
        <v>77</v>
      </c>
      <c r="B57" s="112">
        <v>39910</v>
      </c>
      <c r="C57" s="25">
        <v>38983</v>
      </c>
      <c r="D57" s="25"/>
      <c r="E57" s="49">
        <f t="shared" si="0"/>
        <v>78893</v>
      </c>
      <c r="F57" s="42"/>
      <c r="G57" s="41"/>
      <c r="H57" s="15"/>
      <c r="I57" s="112">
        <v>37556</v>
      </c>
      <c r="J57" s="25">
        <v>13752</v>
      </c>
      <c r="K57" s="88">
        <v>0</v>
      </c>
      <c r="L57" s="15">
        <f t="shared" si="4"/>
        <v>51308</v>
      </c>
      <c r="M57" s="218"/>
      <c r="N57" s="25">
        <v>20824</v>
      </c>
      <c r="O57" s="25"/>
      <c r="P57" s="5">
        <f t="shared" si="1"/>
        <v>20824</v>
      </c>
      <c r="Q57" s="64">
        <f t="shared" si="8"/>
        <v>77466</v>
      </c>
      <c r="R57" s="25">
        <f t="shared" si="9"/>
        <v>73559</v>
      </c>
      <c r="S57" s="88">
        <f t="shared" si="5"/>
        <v>0</v>
      </c>
      <c r="T57" s="84">
        <f t="shared" si="3"/>
        <v>151025</v>
      </c>
    </row>
    <row r="58" spans="1:20" ht="15.75" x14ac:dyDescent="0.25">
      <c r="A58" s="45" t="s">
        <v>66</v>
      </c>
      <c r="B58" s="112">
        <v>462089</v>
      </c>
      <c r="C58" s="25">
        <v>143159</v>
      </c>
      <c r="D58" s="25"/>
      <c r="E58" s="49">
        <f t="shared" si="0"/>
        <v>605248</v>
      </c>
      <c r="F58" s="42"/>
      <c r="G58" s="41"/>
      <c r="H58" s="15"/>
      <c r="I58" s="112">
        <v>8735</v>
      </c>
      <c r="J58" s="25">
        <v>2706</v>
      </c>
      <c r="K58" s="88"/>
      <c r="L58" s="15">
        <f t="shared" si="4"/>
        <v>11441</v>
      </c>
      <c r="M58" s="112">
        <v>5995</v>
      </c>
      <c r="N58" s="25">
        <v>41850</v>
      </c>
      <c r="O58" s="25">
        <v>5995</v>
      </c>
      <c r="P58" s="5">
        <f t="shared" si="1"/>
        <v>53840</v>
      </c>
      <c r="Q58" s="64">
        <f t="shared" si="8"/>
        <v>476819</v>
      </c>
      <c r="R58" s="25">
        <f t="shared" si="9"/>
        <v>187715</v>
      </c>
      <c r="S58" s="88">
        <f t="shared" si="5"/>
        <v>5995</v>
      </c>
      <c r="T58" s="84">
        <f t="shared" si="3"/>
        <v>670529</v>
      </c>
    </row>
    <row r="59" spans="1:20" ht="15.75" x14ac:dyDescent="0.25">
      <c r="A59" s="45" t="s">
        <v>78</v>
      </c>
      <c r="B59" s="112">
        <v>157235</v>
      </c>
      <c r="C59" s="25">
        <v>71971</v>
      </c>
      <c r="D59" s="25">
        <v>28962</v>
      </c>
      <c r="E59" s="49">
        <f t="shared" si="0"/>
        <v>258168</v>
      </c>
      <c r="F59" s="42"/>
      <c r="G59" s="41"/>
      <c r="H59" s="15"/>
      <c r="I59" s="112">
        <v>5899</v>
      </c>
      <c r="J59" s="25">
        <v>1828</v>
      </c>
      <c r="K59" s="88"/>
      <c r="L59" s="15">
        <f t="shared" si="4"/>
        <v>7727</v>
      </c>
      <c r="M59" s="218"/>
      <c r="N59" s="25">
        <v>10137</v>
      </c>
      <c r="O59" s="25"/>
      <c r="P59" s="5">
        <f t="shared" si="1"/>
        <v>10137</v>
      </c>
      <c r="Q59" s="64">
        <f t="shared" si="8"/>
        <v>163134</v>
      </c>
      <c r="R59" s="25">
        <f t="shared" si="9"/>
        <v>83936</v>
      </c>
      <c r="S59" s="88">
        <f t="shared" si="5"/>
        <v>28962</v>
      </c>
      <c r="T59" s="84">
        <f t="shared" si="3"/>
        <v>276032</v>
      </c>
    </row>
    <row r="60" spans="1:20" ht="15.75" x14ac:dyDescent="0.25">
      <c r="A60" s="45" t="s">
        <v>73</v>
      </c>
      <c r="B60" s="112">
        <v>115037</v>
      </c>
      <c r="C60" s="25">
        <v>45818</v>
      </c>
      <c r="D60" s="25"/>
      <c r="E60" s="49">
        <f t="shared" si="0"/>
        <v>160855</v>
      </c>
      <c r="F60" s="42"/>
      <c r="G60" s="41"/>
      <c r="H60" s="15"/>
      <c r="I60" s="112">
        <v>2461</v>
      </c>
      <c r="J60" s="25">
        <v>762</v>
      </c>
      <c r="K60" s="88"/>
      <c r="L60" s="15">
        <f t="shared" si="4"/>
        <v>3223</v>
      </c>
      <c r="M60" s="218"/>
      <c r="N60" s="25">
        <v>4923</v>
      </c>
      <c r="O60" s="25"/>
      <c r="P60" s="5">
        <f t="shared" si="1"/>
        <v>4923</v>
      </c>
      <c r="Q60" s="64">
        <f t="shared" si="8"/>
        <v>117498</v>
      </c>
      <c r="R60" s="25">
        <f t="shared" si="9"/>
        <v>51503</v>
      </c>
      <c r="S60" s="88">
        <f t="shared" si="5"/>
        <v>0</v>
      </c>
      <c r="T60" s="84">
        <f t="shared" si="3"/>
        <v>169001</v>
      </c>
    </row>
    <row r="61" spans="1:20" ht="15.75" x14ac:dyDescent="0.25">
      <c r="A61" s="45" t="s">
        <v>119</v>
      </c>
      <c r="B61" s="112">
        <v>98442</v>
      </c>
      <c r="C61" s="25">
        <v>74143</v>
      </c>
      <c r="D61" s="25"/>
      <c r="E61" s="49">
        <f t="shared" si="0"/>
        <v>172585</v>
      </c>
      <c r="F61" s="42"/>
      <c r="G61" s="41"/>
      <c r="H61" s="15"/>
      <c r="I61" s="112">
        <v>44504</v>
      </c>
      <c r="J61" s="25">
        <v>16404</v>
      </c>
      <c r="K61" s="88"/>
      <c r="L61" s="15">
        <f t="shared" si="4"/>
        <v>60908</v>
      </c>
      <c r="M61" s="218"/>
      <c r="N61" s="25">
        <v>17956</v>
      </c>
      <c r="O61" s="25">
        <v>2896</v>
      </c>
      <c r="P61" s="5">
        <f t="shared" si="1"/>
        <v>20852</v>
      </c>
      <c r="Q61" s="64">
        <f t="shared" si="8"/>
        <v>142946</v>
      </c>
      <c r="R61" s="25">
        <f t="shared" si="9"/>
        <v>108503</v>
      </c>
      <c r="S61" s="88">
        <f t="shared" si="5"/>
        <v>2896</v>
      </c>
      <c r="T61" s="84">
        <f>SUM(Q61:S61)</f>
        <v>254345</v>
      </c>
    </row>
    <row r="62" spans="1:20" ht="15.75" x14ac:dyDescent="0.25">
      <c r="A62" s="45" t="s">
        <v>94</v>
      </c>
      <c r="B62" s="112">
        <v>104553</v>
      </c>
      <c r="C62" s="25">
        <v>91578</v>
      </c>
      <c r="D62" s="25"/>
      <c r="E62" s="49">
        <f t="shared" si="0"/>
        <v>196131</v>
      </c>
      <c r="F62" s="42"/>
      <c r="G62" s="41"/>
      <c r="H62" s="15"/>
      <c r="I62" s="40"/>
      <c r="J62" s="35"/>
      <c r="K62" s="87"/>
      <c r="L62" s="15">
        <f t="shared" si="4"/>
        <v>0</v>
      </c>
      <c r="M62" s="112">
        <v>6372</v>
      </c>
      <c r="N62" s="25">
        <v>17087</v>
      </c>
      <c r="O62" s="25">
        <v>8689</v>
      </c>
      <c r="P62" s="5">
        <f t="shared" si="1"/>
        <v>32148</v>
      </c>
      <c r="Q62" s="64">
        <f t="shared" si="8"/>
        <v>110925</v>
      </c>
      <c r="R62" s="25">
        <f t="shared" si="9"/>
        <v>108665</v>
      </c>
      <c r="S62" s="88">
        <f t="shared" si="5"/>
        <v>8689</v>
      </c>
      <c r="T62" s="84">
        <f t="shared" si="3"/>
        <v>228279</v>
      </c>
    </row>
    <row r="63" spans="1:20" ht="15.75" x14ac:dyDescent="0.25">
      <c r="A63" s="45" t="s">
        <v>61</v>
      </c>
      <c r="B63" s="112">
        <v>59980</v>
      </c>
      <c r="C63" s="25">
        <v>38433</v>
      </c>
      <c r="D63" s="25">
        <v>52132</v>
      </c>
      <c r="E63" s="189">
        <f t="shared" si="0"/>
        <v>150545</v>
      </c>
      <c r="F63" s="42"/>
      <c r="G63" s="41"/>
      <c r="H63" s="106"/>
      <c r="I63" s="40"/>
      <c r="J63" s="35"/>
      <c r="K63" s="87"/>
      <c r="L63" s="87"/>
      <c r="M63" s="218"/>
      <c r="N63" s="25">
        <v>203</v>
      </c>
      <c r="O63" s="25"/>
      <c r="P63" s="13">
        <f t="shared" si="1"/>
        <v>203</v>
      </c>
      <c r="Q63" s="65">
        <f t="shared" si="8"/>
        <v>59980</v>
      </c>
      <c r="R63" s="26">
        <f t="shared" si="9"/>
        <v>38636</v>
      </c>
      <c r="S63" s="88">
        <f t="shared" si="5"/>
        <v>52132</v>
      </c>
      <c r="T63" s="89">
        <f t="shared" si="3"/>
        <v>150748</v>
      </c>
    </row>
    <row r="64" spans="1:20" ht="15.75" x14ac:dyDescent="0.25">
      <c r="A64" s="45" t="s">
        <v>59</v>
      </c>
      <c r="B64" s="112">
        <v>86220</v>
      </c>
      <c r="C64" s="25">
        <v>40547</v>
      </c>
      <c r="D64" s="25"/>
      <c r="E64" s="189">
        <f t="shared" si="0"/>
        <v>126767</v>
      </c>
      <c r="F64" s="42"/>
      <c r="G64" s="41"/>
      <c r="H64" s="106"/>
      <c r="I64" s="40"/>
      <c r="J64" s="35"/>
      <c r="K64" s="87"/>
      <c r="L64" s="87"/>
      <c r="M64" s="218"/>
      <c r="N64" s="25">
        <v>290</v>
      </c>
      <c r="O64" s="25"/>
      <c r="P64" s="13">
        <f t="shared" si="1"/>
        <v>290</v>
      </c>
      <c r="Q64" s="65">
        <f t="shared" si="8"/>
        <v>86220</v>
      </c>
      <c r="R64" s="26">
        <f t="shared" si="9"/>
        <v>40837</v>
      </c>
      <c r="S64" s="88">
        <f t="shared" si="5"/>
        <v>0</v>
      </c>
      <c r="T64" s="89">
        <f t="shared" si="3"/>
        <v>127057</v>
      </c>
    </row>
    <row r="65" spans="1:20" ht="15.75" x14ac:dyDescent="0.25">
      <c r="A65" s="45" t="s">
        <v>62</v>
      </c>
      <c r="B65" s="112">
        <v>106291</v>
      </c>
      <c r="C65" s="25">
        <v>66033</v>
      </c>
      <c r="D65" s="25"/>
      <c r="E65" s="189">
        <f t="shared" si="0"/>
        <v>172324</v>
      </c>
      <c r="F65" s="42"/>
      <c r="G65" s="41"/>
      <c r="H65" s="106"/>
      <c r="I65" s="40"/>
      <c r="J65" s="35"/>
      <c r="K65" s="87"/>
      <c r="L65" s="87"/>
      <c r="M65" s="218"/>
      <c r="N65" s="25">
        <v>405</v>
      </c>
      <c r="O65" s="25"/>
      <c r="P65" s="13">
        <f>SUM(M65:O65)</f>
        <v>405</v>
      </c>
      <c r="Q65" s="65">
        <f t="shared" si="8"/>
        <v>106291</v>
      </c>
      <c r="R65" s="26">
        <f t="shared" si="9"/>
        <v>66438</v>
      </c>
      <c r="S65" s="88">
        <f t="shared" si="5"/>
        <v>0</v>
      </c>
      <c r="T65" s="89">
        <f>SUM(Q65:S65)</f>
        <v>172729</v>
      </c>
    </row>
    <row r="66" spans="1:20" ht="15.75" x14ac:dyDescent="0.25">
      <c r="A66" s="45" t="s">
        <v>79</v>
      </c>
      <c r="B66" s="112">
        <v>70870</v>
      </c>
      <c r="C66" s="25">
        <v>34291</v>
      </c>
      <c r="D66" s="25"/>
      <c r="E66" s="189">
        <f t="shared" si="0"/>
        <v>105161</v>
      </c>
      <c r="F66" s="42"/>
      <c r="G66" s="41"/>
      <c r="H66" s="106"/>
      <c r="I66" s="40"/>
      <c r="J66" s="35"/>
      <c r="K66" s="87"/>
      <c r="L66" s="87"/>
      <c r="M66" s="218"/>
      <c r="N66" s="25">
        <v>869</v>
      </c>
      <c r="O66" s="35"/>
      <c r="P66" s="13">
        <f>SUM(M66:O66)</f>
        <v>869</v>
      </c>
      <c r="Q66" s="65">
        <f t="shared" si="8"/>
        <v>70870</v>
      </c>
      <c r="R66" s="26">
        <f t="shared" si="9"/>
        <v>35160</v>
      </c>
      <c r="S66" s="88">
        <f t="shared" si="5"/>
        <v>0</v>
      </c>
      <c r="T66" s="89">
        <f>SUM(Q66:S66)</f>
        <v>106030</v>
      </c>
    </row>
    <row r="67" spans="1:20" s="85" customFormat="1" ht="15.75" x14ac:dyDescent="0.25">
      <c r="A67" s="86" t="s">
        <v>60</v>
      </c>
      <c r="B67" s="112">
        <v>98645</v>
      </c>
      <c r="C67" s="25">
        <v>56447</v>
      </c>
      <c r="D67" s="25">
        <v>2896</v>
      </c>
      <c r="E67" s="189">
        <f t="shared" si="0"/>
        <v>157988</v>
      </c>
      <c r="F67" s="42"/>
      <c r="G67" s="41"/>
      <c r="H67" s="106"/>
      <c r="I67" s="40"/>
      <c r="J67" s="35"/>
      <c r="K67" s="35"/>
      <c r="L67" s="87"/>
      <c r="M67" s="218"/>
      <c r="N67" s="25">
        <v>290</v>
      </c>
      <c r="O67" s="35"/>
      <c r="P67" s="15">
        <f>SUM(M67:O67)</f>
        <v>290</v>
      </c>
      <c r="Q67" s="112">
        <f t="shared" si="8"/>
        <v>98645</v>
      </c>
      <c r="R67" s="25">
        <f t="shared" si="9"/>
        <v>56737</v>
      </c>
      <c r="S67" s="88">
        <f t="shared" si="5"/>
        <v>2896</v>
      </c>
      <c r="T67" s="84">
        <f>SUM(Q67:S67)</f>
        <v>158278</v>
      </c>
    </row>
    <row r="68" spans="1:20" ht="15.75" x14ac:dyDescent="0.25">
      <c r="A68" s="45" t="s">
        <v>63</v>
      </c>
      <c r="B68" s="112">
        <v>58590</v>
      </c>
      <c r="C68" s="25">
        <v>38056</v>
      </c>
      <c r="D68" s="25">
        <v>22011</v>
      </c>
      <c r="E68" s="189">
        <f t="shared" si="0"/>
        <v>118657</v>
      </c>
      <c r="F68" s="42"/>
      <c r="G68" s="41"/>
      <c r="H68" s="106"/>
      <c r="I68" s="40"/>
      <c r="J68" s="35"/>
      <c r="K68" s="87"/>
      <c r="L68" s="87"/>
      <c r="M68" s="218"/>
      <c r="N68" s="25"/>
      <c r="O68" s="35"/>
      <c r="P68" s="13">
        <f>SUM(M68:O68)</f>
        <v>0</v>
      </c>
      <c r="Q68" s="65">
        <f t="shared" si="8"/>
        <v>58590</v>
      </c>
      <c r="R68" s="26">
        <f t="shared" si="9"/>
        <v>38056</v>
      </c>
      <c r="S68" s="88">
        <f t="shared" si="5"/>
        <v>22011</v>
      </c>
      <c r="T68" s="89">
        <f>SUM(Q68:S68)</f>
        <v>118657</v>
      </c>
    </row>
    <row r="69" spans="1:20" ht="16.5" thickBot="1" x14ac:dyDescent="0.3">
      <c r="A69" s="45" t="s">
        <v>87</v>
      </c>
      <c r="B69" s="112">
        <v>64817</v>
      </c>
      <c r="C69" s="25">
        <v>47730</v>
      </c>
      <c r="D69" s="25">
        <v>7240</v>
      </c>
      <c r="E69" s="189">
        <f t="shared" si="0"/>
        <v>119787</v>
      </c>
      <c r="F69" s="42"/>
      <c r="G69" s="41"/>
      <c r="H69" s="106"/>
      <c r="I69" s="40"/>
      <c r="J69" s="35"/>
      <c r="K69" s="87"/>
      <c r="L69" s="87"/>
      <c r="M69" s="218"/>
      <c r="N69" s="25">
        <v>2027</v>
      </c>
      <c r="O69" s="25">
        <v>869</v>
      </c>
      <c r="P69" s="13">
        <f>SUM(M69:O69)</f>
        <v>2896</v>
      </c>
      <c r="Q69" s="65">
        <f t="shared" si="8"/>
        <v>64817</v>
      </c>
      <c r="R69" s="26">
        <f t="shared" si="9"/>
        <v>49757</v>
      </c>
      <c r="S69" s="88">
        <f t="shared" si="5"/>
        <v>8109</v>
      </c>
      <c r="T69" s="89">
        <f>SUM(Q69:S69)</f>
        <v>122683</v>
      </c>
    </row>
    <row r="70" spans="1:20" ht="15" thickBot="1" x14ac:dyDescent="0.25">
      <c r="A70" s="132" t="s">
        <v>3</v>
      </c>
      <c r="B70" s="131">
        <f t="shared" ref="B70:P70" si="10">SUM(B10:B69)</f>
        <v>5103398</v>
      </c>
      <c r="C70" s="108">
        <f t="shared" si="10"/>
        <v>4165118</v>
      </c>
      <c r="D70" s="108">
        <f t="shared" si="10"/>
        <v>113241</v>
      </c>
      <c r="E70" s="109">
        <f t="shared" si="10"/>
        <v>9381757</v>
      </c>
      <c r="F70" s="110">
        <f t="shared" si="10"/>
        <v>59555</v>
      </c>
      <c r="G70" s="108">
        <f t="shared" si="10"/>
        <v>20567</v>
      </c>
      <c r="H70" s="111">
        <f t="shared" si="10"/>
        <v>80122</v>
      </c>
      <c r="I70" s="93">
        <f t="shared" si="10"/>
        <v>10411607</v>
      </c>
      <c r="J70" s="20">
        <f t="shared" si="10"/>
        <v>3621529</v>
      </c>
      <c r="K70" s="20">
        <f t="shared" si="10"/>
        <v>26930</v>
      </c>
      <c r="L70" s="94">
        <f t="shared" si="10"/>
        <v>14060066</v>
      </c>
      <c r="M70" s="107">
        <f>SUM(M10:M69)</f>
        <v>12367</v>
      </c>
      <c r="N70" s="108">
        <f>SUM(N10:N69)</f>
        <v>1079936</v>
      </c>
      <c r="O70" s="108">
        <f t="shared" si="10"/>
        <v>57834</v>
      </c>
      <c r="P70" s="109">
        <f t="shared" si="10"/>
        <v>1150137</v>
      </c>
      <c r="Q70" s="107">
        <f>SUM(Q10:Q69)</f>
        <v>15586927</v>
      </c>
      <c r="R70" s="108">
        <f>SUM(R10:R69)</f>
        <v>8887150</v>
      </c>
      <c r="S70" s="111">
        <f>SUM(S10:S69)</f>
        <v>198005</v>
      </c>
      <c r="T70" s="95">
        <f>SUM(T10:T69)</f>
        <v>24672082</v>
      </c>
    </row>
    <row r="73" spans="1:20" ht="15.75" x14ac:dyDescent="0.25">
      <c r="B73" s="30"/>
      <c r="F73" s="30" t="s">
        <v>47</v>
      </c>
    </row>
  </sheetData>
  <mergeCells count="26">
    <mergeCell ref="D8:D9"/>
    <mergeCell ref="M8:M9"/>
    <mergeCell ref="N8:N9"/>
    <mergeCell ref="E8:E9"/>
    <mergeCell ref="F8:F9"/>
    <mergeCell ref="A5:S5"/>
    <mergeCell ref="A7:A9"/>
    <mergeCell ref="F7:H7"/>
    <mergeCell ref="B8:B9"/>
    <mergeCell ref="C8:C9"/>
    <mergeCell ref="G8:G9"/>
    <mergeCell ref="H8:H9"/>
    <mergeCell ref="L8:L9"/>
    <mergeCell ref="P8:P9"/>
    <mergeCell ref="B7:E7"/>
    <mergeCell ref="K8:K9"/>
    <mergeCell ref="M7:P7"/>
    <mergeCell ref="O8:O9"/>
    <mergeCell ref="I8:I9"/>
    <mergeCell ref="J8:J9"/>
    <mergeCell ref="I7:L7"/>
    <mergeCell ref="T8:T9"/>
    <mergeCell ref="R8:R9"/>
    <mergeCell ref="S8:S9"/>
    <mergeCell ref="Q7:T7"/>
    <mergeCell ref="Q8:Q9"/>
  </mergeCells>
  <phoneticPr fontId="2" type="noConversion"/>
  <pageMargins left="7.874015748031496E-2" right="0" top="0.98425196850393704" bottom="0.19685039370078741" header="0" footer="0"/>
  <pageSetup paperSize="9" scale="6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2"/>
  <sheetViews>
    <sheetView workbookViewId="0">
      <selection activeCell="G2" sqref="G2"/>
    </sheetView>
  </sheetViews>
  <sheetFormatPr defaultRowHeight="12.75" x14ac:dyDescent="0.2"/>
  <cols>
    <col min="1" max="1" width="22.140625" customWidth="1"/>
    <col min="2" max="2" width="9.42578125" customWidth="1"/>
    <col min="3" max="3" width="8.7109375" customWidth="1"/>
    <col min="4" max="4" width="11.42578125" customWidth="1"/>
    <col min="5" max="5" width="9" customWidth="1"/>
    <col min="6" max="6" width="9.5703125" customWidth="1"/>
    <col min="7" max="7" width="11.140625" customWidth="1"/>
    <col min="8" max="8" width="8.7109375" customWidth="1"/>
    <col min="9" max="9" width="8.140625" customWidth="1"/>
    <col min="10" max="10" width="9.28515625" customWidth="1"/>
    <col min="11" max="11" width="8.28515625" customWidth="1"/>
    <col min="12" max="12" width="9.42578125" customWidth="1"/>
    <col min="13" max="13" width="8.7109375" customWidth="1"/>
    <col min="14" max="14" width="10" customWidth="1"/>
  </cols>
  <sheetData>
    <row r="1" spans="1:20" ht="15" x14ac:dyDescent="0.25">
      <c r="H1" s="1" t="s">
        <v>15</v>
      </c>
      <c r="I1" s="1"/>
      <c r="J1" s="1"/>
      <c r="K1" s="1"/>
      <c r="L1" s="1"/>
      <c r="M1" s="21"/>
    </row>
    <row r="2" spans="1:20" ht="15" x14ac:dyDescent="0.25">
      <c r="H2" s="1" t="s">
        <v>142</v>
      </c>
      <c r="I2" s="1"/>
      <c r="J2" s="1"/>
      <c r="K2" s="1"/>
      <c r="L2" s="1"/>
      <c r="M2" s="21"/>
    </row>
    <row r="3" spans="1:20" ht="15" x14ac:dyDescent="0.25">
      <c r="H3" s="22" t="s">
        <v>41</v>
      </c>
      <c r="I3" s="1"/>
      <c r="J3" s="1"/>
      <c r="K3" s="1"/>
      <c r="L3" s="1"/>
      <c r="M3" s="21"/>
    </row>
    <row r="5" spans="1:20" ht="15.75" x14ac:dyDescent="0.25">
      <c r="A5" s="247" t="s">
        <v>126</v>
      </c>
      <c r="B5" s="247"/>
      <c r="C5" s="247"/>
      <c r="D5" s="247"/>
      <c r="E5" s="247"/>
      <c r="F5" s="247"/>
      <c r="G5" s="247"/>
      <c r="H5" s="247"/>
      <c r="I5" s="247"/>
      <c r="J5" s="247"/>
      <c r="K5" s="247"/>
      <c r="L5" s="247"/>
      <c r="M5" s="247"/>
      <c r="N5" s="247"/>
      <c r="O5" s="27"/>
      <c r="P5" s="27"/>
      <c r="Q5" s="27"/>
      <c r="R5" s="27"/>
      <c r="S5" s="27"/>
      <c r="T5" s="27"/>
    </row>
    <row r="6" spans="1:20" ht="16.5" thickBot="1" x14ac:dyDescent="0.3">
      <c r="L6" s="30"/>
      <c r="M6" s="30"/>
      <c r="N6" s="30"/>
    </row>
    <row r="7" spans="1:20" ht="15" thickBot="1" x14ac:dyDescent="0.25">
      <c r="A7" s="291" t="s">
        <v>8</v>
      </c>
      <c r="B7" s="306" t="s">
        <v>46</v>
      </c>
      <c r="C7" s="287"/>
      <c r="D7" s="288"/>
      <c r="E7" s="307"/>
      <c r="F7" s="289"/>
      <c r="G7" s="295" t="s">
        <v>93</v>
      </c>
      <c r="H7" s="295"/>
      <c r="I7" s="296"/>
      <c r="J7" s="306" t="s">
        <v>3</v>
      </c>
      <c r="K7" s="287"/>
      <c r="L7" s="288"/>
      <c r="M7" s="288"/>
      <c r="N7" s="289"/>
    </row>
    <row r="8" spans="1:20" ht="12.75" customHeight="1" x14ac:dyDescent="0.2">
      <c r="A8" s="308"/>
      <c r="B8" s="248" t="s">
        <v>1</v>
      </c>
      <c r="C8" s="250" t="s">
        <v>80</v>
      </c>
      <c r="D8" s="250" t="s">
        <v>7</v>
      </c>
      <c r="E8" s="250" t="s">
        <v>6</v>
      </c>
      <c r="F8" s="252" t="s">
        <v>3</v>
      </c>
      <c r="G8" s="281" t="s">
        <v>7</v>
      </c>
      <c r="H8" s="250" t="s">
        <v>2</v>
      </c>
      <c r="I8" s="252" t="s">
        <v>3</v>
      </c>
      <c r="J8" s="248" t="s">
        <v>1</v>
      </c>
      <c r="K8" s="250" t="s">
        <v>65</v>
      </c>
      <c r="L8" s="250" t="s">
        <v>7</v>
      </c>
      <c r="M8" s="252" t="s">
        <v>2</v>
      </c>
      <c r="N8" s="262" t="s">
        <v>3</v>
      </c>
    </row>
    <row r="9" spans="1:20" ht="28.5" customHeight="1" thickBot="1" x14ac:dyDescent="0.25">
      <c r="A9" s="293"/>
      <c r="B9" s="264"/>
      <c r="C9" s="309"/>
      <c r="D9" s="265"/>
      <c r="E9" s="309"/>
      <c r="F9" s="310"/>
      <c r="G9" s="313"/>
      <c r="H9" s="311"/>
      <c r="I9" s="310"/>
      <c r="J9" s="314"/>
      <c r="K9" s="309"/>
      <c r="L9" s="311"/>
      <c r="M9" s="310"/>
      <c r="N9" s="312"/>
    </row>
    <row r="10" spans="1:20" ht="18" customHeight="1" x14ac:dyDescent="0.2">
      <c r="A10" s="90" t="s">
        <v>16</v>
      </c>
      <c r="B10" s="190">
        <v>38462</v>
      </c>
      <c r="C10" s="191">
        <v>11903</v>
      </c>
      <c r="D10" s="184">
        <v>39678</v>
      </c>
      <c r="E10" s="14">
        <v>0</v>
      </c>
      <c r="F10" s="8">
        <f t="shared" ref="F10:F35" si="0">SUM(B10:E10)</f>
        <v>90043</v>
      </c>
      <c r="G10" s="210"/>
      <c r="H10" s="7"/>
      <c r="I10" s="14">
        <f t="shared" ref="I10:I34" si="1">SUM(G10:H10)</f>
        <v>0</v>
      </c>
      <c r="J10" s="68">
        <f>B10</f>
        <v>38462</v>
      </c>
      <c r="K10" s="183">
        <f>C10</f>
        <v>11903</v>
      </c>
      <c r="L10" s="184">
        <f>D10+G10</f>
        <v>39678</v>
      </c>
      <c r="M10" s="185">
        <f>E10+H10</f>
        <v>0</v>
      </c>
      <c r="N10" s="186">
        <f>SUM(J10:M10)</f>
        <v>90043</v>
      </c>
    </row>
    <row r="11" spans="1:20" ht="16.5" customHeight="1" x14ac:dyDescent="0.25">
      <c r="A11" s="91" t="s">
        <v>17</v>
      </c>
      <c r="B11" s="192">
        <v>44833</v>
      </c>
      <c r="C11" s="191">
        <v>13902</v>
      </c>
      <c r="D11" s="25">
        <v>40547</v>
      </c>
      <c r="E11" s="15">
        <v>2317</v>
      </c>
      <c r="F11" s="8">
        <f t="shared" si="0"/>
        <v>101599</v>
      </c>
      <c r="G11" s="11"/>
      <c r="H11" s="4"/>
      <c r="I11" s="15">
        <f t="shared" si="1"/>
        <v>0</v>
      </c>
      <c r="J11" s="16">
        <f t="shared" ref="J11:J35" si="2">B11</f>
        <v>44833</v>
      </c>
      <c r="K11" s="56">
        <f>C11</f>
        <v>13902</v>
      </c>
      <c r="L11" s="17">
        <f t="shared" ref="L11:L35" si="3">D11+G11</f>
        <v>40547</v>
      </c>
      <c r="M11" s="82">
        <f t="shared" ref="M11:M34" si="4">E11+H11</f>
        <v>2317</v>
      </c>
      <c r="N11" s="96">
        <f t="shared" ref="N11:N34" si="5">SUM(J11:M11)</f>
        <v>101599</v>
      </c>
    </row>
    <row r="12" spans="1:20" ht="15" x14ac:dyDescent="0.25">
      <c r="A12" s="91" t="s">
        <v>18</v>
      </c>
      <c r="B12" s="192">
        <v>52914</v>
      </c>
      <c r="C12" s="191">
        <v>16392</v>
      </c>
      <c r="D12" s="193">
        <v>67308</v>
      </c>
      <c r="E12" s="103">
        <v>12164</v>
      </c>
      <c r="F12" s="8">
        <f t="shared" si="0"/>
        <v>148778</v>
      </c>
      <c r="G12" s="11">
        <v>637</v>
      </c>
      <c r="H12" s="4"/>
      <c r="I12" s="15">
        <f t="shared" si="1"/>
        <v>637</v>
      </c>
      <c r="J12" s="16">
        <f t="shared" si="2"/>
        <v>52914</v>
      </c>
      <c r="K12" s="56">
        <f t="shared" ref="K12:K34" si="6">C12</f>
        <v>16392</v>
      </c>
      <c r="L12" s="17">
        <f t="shared" si="3"/>
        <v>67945</v>
      </c>
      <c r="M12" s="82">
        <f t="shared" si="4"/>
        <v>12164</v>
      </c>
      <c r="N12" s="96">
        <f t="shared" si="5"/>
        <v>149415</v>
      </c>
    </row>
    <row r="13" spans="1:20" ht="15" x14ac:dyDescent="0.25">
      <c r="A13" s="91" t="s">
        <v>45</v>
      </c>
      <c r="B13" s="192">
        <v>39215</v>
      </c>
      <c r="C13" s="191">
        <v>12135</v>
      </c>
      <c r="D13" s="104">
        <v>27514</v>
      </c>
      <c r="E13" s="103">
        <v>2027</v>
      </c>
      <c r="F13" s="8">
        <f t="shared" si="0"/>
        <v>80891</v>
      </c>
      <c r="G13" s="11">
        <v>290</v>
      </c>
      <c r="H13" s="4"/>
      <c r="I13" s="15">
        <f t="shared" si="1"/>
        <v>290</v>
      </c>
      <c r="J13" s="16">
        <f t="shared" si="2"/>
        <v>39215</v>
      </c>
      <c r="K13" s="56">
        <f t="shared" si="6"/>
        <v>12135</v>
      </c>
      <c r="L13" s="17">
        <f t="shared" si="3"/>
        <v>27804</v>
      </c>
      <c r="M13" s="82">
        <f t="shared" si="4"/>
        <v>2027</v>
      </c>
      <c r="N13" s="96">
        <f t="shared" si="5"/>
        <v>81181</v>
      </c>
    </row>
    <row r="14" spans="1:20" ht="15" x14ac:dyDescent="0.25">
      <c r="A14" s="91" t="s">
        <v>19</v>
      </c>
      <c r="B14" s="192">
        <v>41039</v>
      </c>
      <c r="C14" s="191">
        <v>12743</v>
      </c>
      <c r="D14" s="193">
        <v>36956</v>
      </c>
      <c r="E14" s="15">
        <v>1448</v>
      </c>
      <c r="F14" s="8">
        <f t="shared" si="0"/>
        <v>92186</v>
      </c>
      <c r="G14" s="11">
        <v>1158</v>
      </c>
      <c r="H14" s="4"/>
      <c r="I14" s="15">
        <f t="shared" si="1"/>
        <v>1158</v>
      </c>
      <c r="J14" s="16">
        <f t="shared" si="2"/>
        <v>41039</v>
      </c>
      <c r="K14" s="56">
        <f t="shared" si="6"/>
        <v>12743</v>
      </c>
      <c r="L14" s="17">
        <f t="shared" si="3"/>
        <v>38114</v>
      </c>
      <c r="M14" s="82">
        <f t="shared" si="4"/>
        <v>1448</v>
      </c>
      <c r="N14" s="96">
        <f t="shared" si="5"/>
        <v>93344</v>
      </c>
    </row>
    <row r="15" spans="1:20" ht="15" x14ac:dyDescent="0.25">
      <c r="A15" s="91" t="s">
        <v>20</v>
      </c>
      <c r="B15" s="192">
        <v>53696</v>
      </c>
      <c r="C15" s="191">
        <v>16653</v>
      </c>
      <c r="D15" s="193">
        <v>79356</v>
      </c>
      <c r="E15" s="15">
        <v>13323</v>
      </c>
      <c r="F15" s="8">
        <f t="shared" si="0"/>
        <v>163028</v>
      </c>
      <c r="G15" s="11">
        <v>1883</v>
      </c>
      <c r="H15" s="4"/>
      <c r="I15" s="15">
        <f t="shared" si="1"/>
        <v>1883</v>
      </c>
      <c r="J15" s="16">
        <f t="shared" si="2"/>
        <v>53696</v>
      </c>
      <c r="K15" s="56">
        <f t="shared" si="6"/>
        <v>16653</v>
      </c>
      <c r="L15" s="17">
        <f t="shared" si="3"/>
        <v>81239</v>
      </c>
      <c r="M15" s="82">
        <f t="shared" si="4"/>
        <v>13323</v>
      </c>
      <c r="N15" s="96">
        <f t="shared" si="5"/>
        <v>164911</v>
      </c>
    </row>
    <row r="16" spans="1:20" ht="15" x14ac:dyDescent="0.25">
      <c r="A16" s="91" t="s">
        <v>21</v>
      </c>
      <c r="B16" s="192">
        <v>44312</v>
      </c>
      <c r="C16" s="191">
        <v>13728</v>
      </c>
      <c r="D16" s="193">
        <v>23054</v>
      </c>
      <c r="E16" s="15">
        <v>12164</v>
      </c>
      <c r="F16" s="8">
        <f t="shared" si="0"/>
        <v>93258</v>
      </c>
      <c r="G16" s="11">
        <v>1158</v>
      </c>
      <c r="H16" s="4"/>
      <c r="I16" s="15">
        <f t="shared" si="1"/>
        <v>1158</v>
      </c>
      <c r="J16" s="16">
        <f t="shared" si="2"/>
        <v>44312</v>
      </c>
      <c r="K16" s="56">
        <f t="shared" si="6"/>
        <v>13728</v>
      </c>
      <c r="L16" s="17">
        <f t="shared" si="3"/>
        <v>24212</v>
      </c>
      <c r="M16" s="82">
        <f t="shared" si="4"/>
        <v>12164</v>
      </c>
      <c r="N16" s="96">
        <f t="shared" si="5"/>
        <v>94416</v>
      </c>
    </row>
    <row r="17" spans="1:14" ht="27.75" customHeight="1" x14ac:dyDescent="0.2">
      <c r="A17" s="91" t="s">
        <v>22</v>
      </c>
      <c r="B17" s="192">
        <v>42458</v>
      </c>
      <c r="C17" s="191">
        <v>13149</v>
      </c>
      <c r="D17" s="194">
        <v>59372</v>
      </c>
      <c r="E17" s="15">
        <v>0</v>
      </c>
      <c r="F17" s="8">
        <f t="shared" si="0"/>
        <v>114979</v>
      </c>
      <c r="G17" s="11"/>
      <c r="H17" s="4"/>
      <c r="I17" s="15">
        <f t="shared" si="1"/>
        <v>0</v>
      </c>
      <c r="J17" s="68">
        <f t="shared" si="2"/>
        <v>42458</v>
      </c>
      <c r="K17" s="183">
        <f t="shared" si="6"/>
        <v>13149</v>
      </c>
      <c r="L17" s="184">
        <f t="shared" si="3"/>
        <v>59372</v>
      </c>
      <c r="M17" s="185">
        <f t="shared" si="4"/>
        <v>0</v>
      </c>
      <c r="N17" s="186">
        <f t="shared" si="5"/>
        <v>114979</v>
      </c>
    </row>
    <row r="18" spans="1:14" ht="15" x14ac:dyDescent="0.25">
      <c r="A18" s="91" t="s">
        <v>23</v>
      </c>
      <c r="B18" s="192">
        <v>90738</v>
      </c>
      <c r="C18" s="191">
        <v>28122</v>
      </c>
      <c r="D18" s="193">
        <v>139018</v>
      </c>
      <c r="E18" s="15">
        <v>18333</v>
      </c>
      <c r="F18" s="8">
        <f t="shared" si="0"/>
        <v>276211</v>
      </c>
      <c r="G18" s="11"/>
      <c r="H18" s="4"/>
      <c r="I18" s="15">
        <f t="shared" si="1"/>
        <v>0</v>
      </c>
      <c r="J18" s="16">
        <f t="shared" si="2"/>
        <v>90738</v>
      </c>
      <c r="K18" s="56">
        <f t="shared" si="6"/>
        <v>28122</v>
      </c>
      <c r="L18" s="17">
        <f t="shared" si="3"/>
        <v>139018</v>
      </c>
      <c r="M18" s="82">
        <f t="shared" si="4"/>
        <v>18333</v>
      </c>
      <c r="N18" s="96">
        <f t="shared" si="5"/>
        <v>276211</v>
      </c>
    </row>
    <row r="19" spans="1:14" ht="15" x14ac:dyDescent="0.25">
      <c r="A19" s="91" t="s">
        <v>24</v>
      </c>
      <c r="B19" s="192">
        <v>35536</v>
      </c>
      <c r="C19" s="191">
        <v>11035</v>
      </c>
      <c r="D19" s="25">
        <v>36203</v>
      </c>
      <c r="E19" s="15">
        <v>579</v>
      </c>
      <c r="F19" s="8">
        <f t="shared" si="0"/>
        <v>83353</v>
      </c>
      <c r="G19" s="11"/>
      <c r="H19" s="4"/>
      <c r="I19" s="15">
        <f t="shared" si="1"/>
        <v>0</v>
      </c>
      <c r="J19" s="16">
        <f t="shared" si="2"/>
        <v>35536</v>
      </c>
      <c r="K19" s="56">
        <f t="shared" si="6"/>
        <v>11035</v>
      </c>
      <c r="L19" s="17">
        <f t="shared" si="3"/>
        <v>36203</v>
      </c>
      <c r="M19" s="82">
        <f t="shared" si="4"/>
        <v>579</v>
      </c>
      <c r="N19" s="96">
        <f t="shared" si="5"/>
        <v>83353</v>
      </c>
    </row>
    <row r="20" spans="1:14" ht="15" x14ac:dyDescent="0.25">
      <c r="A20" s="137" t="s">
        <v>25</v>
      </c>
      <c r="B20" s="195">
        <v>58156</v>
      </c>
      <c r="C20" s="196">
        <v>18014</v>
      </c>
      <c r="D20" s="104">
        <v>98326</v>
      </c>
      <c r="E20" s="103">
        <v>3186</v>
      </c>
      <c r="F20" s="214">
        <f t="shared" si="0"/>
        <v>177682</v>
      </c>
      <c r="G20" s="11"/>
      <c r="H20" s="4"/>
      <c r="I20" s="15">
        <f t="shared" si="1"/>
        <v>0</v>
      </c>
      <c r="J20" s="16">
        <f t="shared" si="2"/>
        <v>58156</v>
      </c>
      <c r="K20" s="56">
        <f t="shared" si="6"/>
        <v>18014</v>
      </c>
      <c r="L20" s="17">
        <f t="shared" si="3"/>
        <v>98326</v>
      </c>
      <c r="M20" s="82">
        <f t="shared" si="4"/>
        <v>3186</v>
      </c>
      <c r="N20" s="96">
        <f t="shared" si="5"/>
        <v>177682</v>
      </c>
    </row>
    <row r="21" spans="1:14" ht="15" x14ac:dyDescent="0.25">
      <c r="A21" s="91" t="s">
        <v>26</v>
      </c>
      <c r="B21" s="192">
        <v>45297</v>
      </c>
      <c r="C21" s="191">
        <v>14047</v>
      </c>
      <c r="D21" s="25">
        <v>51060</v>
      </c>
      <c r="E21" s="15">
        <v>2317</v>
      </c>
      <c r="F21" s="8">
        <f t="shared" si="0"/>
        <v>112721</v>
      </c>
      <c r="G21" s="11"/>
      <c r="H21" s="4"/>
      <c r="I21" s="15">
        <f t="shared" si="1"/>
        <v>0</v>
      </c>
      <c r="J21" s="16">
        <f t="shared" si="2"/>
        <v>45297</v>
      </c>
      <c r="K21" s="56">
        <f t="shared" si="6"/>
        <v>14047</v>
      </c>
      <c r="L21" s="17">
        <f t="shared" si="3"/>
        <v>51060</v>
      </c>
      <c r="M21" s="82">
        <f t="shared" si="4"/>
        <v>2317</v>
      </c>
      <c r="N21" s="96">
        <f t="shared" si="5"/>
        <v>112721</v>
      </c>
    </row>
    <row r="22" spans="1:14" ht="15" x14ac:dyDescent="0.25">
      <c r="A22" s="91" t="s">
        <v>27</v>
      </c>
      <c r="B22" s="192">
        <v>40894</v>
      </c>
      <c r="C22" s="191">
        <v>12685</v>
      </c>
      <c r="D22" s="25">
        <v>43443</v>
      </c>
      <c r="E22" s="15">
        <v>7241</v>
      </c>
      <c r="F22" s="8">
        <f t="shared" si="0"/>
        <v>104263</v>
      </c>
      <c r="G22" s="11">
        <v>4924</v>
      </c>
      <c r="H22" s="4">
        <v>608</v>
      </c>
      <c r="I22" s="15">
        <f t="shared" si="1"/>
        <v>5532</v>
      </c>
      <c r="J22" s="16">
        <f t="shared" si="2"/>
        <v>40894</v>
      </c>
      <c r="K22" s="56">
        <f t="shared" si="6"/>
        <v>12685</v>
      </c>
      <c r="L22" s="17">
        <f t="shared" si="3"/>
        <v>48367</v>
      </c>
      <c r="M22" s="82">
        <f t="shared" si="4"/>
        <v>7849</v>
      </c>
      <c r="N22" s="96">
        <f t="shared" si="5"/>
        <v>109795</v>
      </c>
    </row>
    <row r="23" spans="1:14" ht="15" x14ac:dyDescent="0.25">
      <c r="A23" s="91" t="s">
        <v>43</v>
      </c>
      <c r="B23" s="192">
        <v>36608</v>
      </c>
      <c r="C23" s="191">
        <v>11353</v>
      </c>
      <c r="D23" s="25">
        <v>23952</v>
      </c>
      <c r="E23" s="15">
        <v>3157</v>
      </c>
      <c r="F23" s="8">
        <f t="shared" si="0"/>
        <v>75070</v>
      </c>
      <c r="G23" s="11">
        <v>2201</v>
      </c>
      <c r="H23" s="4"/>
      <c r="I23" s="15">
        <f t="shared" si="1"/>
        <v>2201</v>
      </c>
      <c r="J23" s="16">
        <f t="shared" si="2"/>
        <v>36608</v>
      </c>
      <c r="K23" s="56">
        <f t="shared" si="6"/>
        <v>11353</v>
      </c>
      <c r="L23" s="17">
        <f t="shared" si="3"/>
        <v>26153</v>
      </c>
      <c r="M23" s="82">
        <f t="shared" si="4"/>
        <v>3157</v>
      </c>
      <c r="N23" s="96">
        <f t="shared" si="5"/>
        <v>77271</v>
      </c>
    </row>
    <row r="24" spans="1:14" ht="15" x14ac:dyDescent="0.25">
      <c r="A24" s="91" t="s">
        <v>28</v>
      </c>
      <c r="B24" s="192">
        <v>44138</v>
      </c>
      <c r="C24" s="191">
        <v>13670</v>
      </c>
      <c r="D24" s="25">
        <v>39678</v>
      </c>
      <c r="E24" s="103">
        <v>3475</v>
      </c>
      <c r="F24" s="8">
        <f t="shared" si="0"/>
        <v>100961</v>
      </c>
      <c r="G24" s="211"/>
      <c r="H24" s="4">
        <v>724</v>
      </c>
      <c r="I24" s="15">
        <f t="shared" si="1"/>
        <v>724</v>
      </c>
      <c r="J24" s="16">
        <f t="shared" si="2"/>
        <v>44138</v>
      </c>
      <c r="K24" s="56">
        <f t="shared" si="6"/>
        <v>13670</v>
      </c>
      <c r="L24" s="17">
        <f t="shared" si="3"/>
        <v>39678</v>
      </c>
      <c r="M24" s="82">
        <f t="shared" si="4"/>
        <v>4199</v>
      </c>
      <c r="N24" s="96">
        <f t="shared" si="5"/>
        <v>101685</v>
      </c>
    </row>
    <row r="25" spans="1:14" ht="15" x14ac:dyDescent="0.25">
      <c r="A25" s="91" t="s">
        <v>29</v>
      </c>
      <c r="B25" s="192">
        <v>51263</v>
      </c>
      <c r="C25" s="191">
        <v>15871</v>
      </c>
      <c r="D25" s="193">
        <v>104263</v>
      </c>
      <c r="E25" s="103">
        <v>4576</v>
      </c>
      <c r="F25" s="8">
        <f t="shared" si="0"/>
        <v>175973</v>
      </c>
      <c r="G25" s="211">
        <v>1130</v>
      </c>
      <c r="H25" s="4"/>
      <c r="I25" s="15">
        <f t="shared" si="1"/>
        <v>1130</v>
      </c>
      <c r="J25" s="16">
        <f t="shared" si="2"/>
        <v>51263</v>
      </c>
      <c r="K25" s="56">
        <f t="shared" si="6"/>
        <v>15871</v>
      </c>
      <c r="L25" s="17">
        <f t="shared" si="3"/>
        <v>105393</v>
      </c>
      <c r="M25" s="82">
        <f t="shared" si="4"/>
        <v>4576</v>
      </c>
      <c r="N25" s="96">
        <f t="shared" si="5"/>
        <v>177103</v>
      </c>
    </row>
    <row r="26" spans="1:14" ht="15" x14ac:dyDescent="0.25">
      <c r="A26" s="91" t="s">
        <v>30</v>
      </c>
      <c r="B26" s="197">
        <v>44949</v>
      </c>
      <c r="C26" s="191">
        <v>13931</v>
      </c>
      <c r="D26" s="193">
        <v>45818</v>
      </c>
      <c r="E26" s="103">
        <v>12309</v>
      </c>
      <c r="F26" s="8">
        <f t="shared" si="0"/>
        <v>117007</v>
      </c>
      <c r="G26" s="211"/>
      <c r="H26" s="4"/>
      <c r="I26" s="15">
        <f t="shared" si="1"/>
        <v>0</v>
      </c>
      <c r="J26" s="16">
        <f t="shared" si="2"/>
        <v>44949</v>
      </c>
      <c r="K26" s="56">
        <f t="shared" si="6"/>
        <v>13931</v>
      </c>
      <c r="L26" s="17">
        <f t="shared" si="3"/>
        <v>45818</v>
      </c>
      <c r="M26" s="82">
        <f t="shared" si="4"/>
        <v>12309</v>
      </c>
      <c r="N26" s="96">
        <f t="shared" si="5"/>
        <v>117007</v>
      </c>
    </row>
    <row r="27" spans="1:14" ht="15" x14ac:dyDescent="0.25">
      <c r="A27" s="91" t="s">
        <v>31</v>
      </c>
      <c r="B27" s="192">
        <v>44486</v>
      </c>
      <c r="C27" s="191">
        <v>13786</v>
      </c>
      <c r="D27" s="193">
        <v>46339</v>
      </c>
      <c r="E27" s="103">
        <v>2896</v>
      </c>
      <c r="F27" s="8">
        <f t="shared" si="0"/>
        <v>107507</v>
      </c>
      <c r="G27" s="211"/>
      <c r="H27" s="4"/>
      <c r="I27" s="15">
        <f t="shared" si="1"/>
        <v>0</v>
      </c>
      <c r="J27" s="16">
        <f t="shared" si="2"/>
        <v>44486</v>
      </c>
      <c r="K27" s="56">
        <f t="shared" si="6"/>
        <v>13786</v>
      </c>
      <c r="L27" s="17">
        <f t="shared" si="3"/>
        <v>46339</v>
      </c>
      <c r="M27" s="82">
        <f t="shared" si="4"/>
        <v>2896</v>
      </c>
      <c r="N27" s="96">
        <f t="shared" si="5"/>
        <v>107507</v>
      </c>
    </row>
    <row r="28" spans="1:14" ht="15" x14ac:dyDescent="0.25">
      <c r="A28" s="91" t="s">
        <v>32</v>
      </c>
      <c r="B28" s="192">
        <v>47729</v>
      </c>
      <c r="C28" s="191">
        <v>14800</v>
      </c>
      <c r="D28" s="193">
        <v>40547</v>
      </c>
      <c r="E28" s="103">
        <v>0</v>
      </c>
      <c r="F28" s="8">
        <f t="shared" si="0"/>
        <v>103076</v>
      </c>
      <c r="G28" s="211"/>
      <c r="H28" s="4"/>
      <c r="I28" s="15">
        <f t="shared" si="1"/>
        <v>0</v>
      </c>
      <c r="J28" s="16">
        <f t="shared" si="2"/>
        <v>47729</v>
      </c>
      <c r="K28" s="56">
        <f t="shared" si="6"/>
        <v>14800</v>
      </c>
      <c r="L28" s="17">
        <f t="shared" si="3"/>
        <v>40547</v>
      </c>
      <c r="M28" s="82">
        <f t="shared" si="4"/>
        <v>0</v>
      </c>
      <c r="N28" s="96">
        <f t="shared" si="5"/>
        <v>103076</v>
      </c>
    </row>
    <row r="29" spans="1:14" ht="15" x14ac:dyDescent="0.25">
      <c r="A29" s="91" t="s">
        <v>33</v>
      </c>
      <c r="B29" s="192">
        <v>45644</v>
      </c>
      <c r="C29" s="191">
        <v>14133</v>
      </c>
      <c r="D29" s="193">
        <v>36782</v>
      </c>
      <c r="E29" s="103">
        <v>2317</v>
      </c>
      <c r="F29" s="8">
        <f t="shared" si="0"/>
        <v>98876</v>
      </c>
      <c r="G29" s="212">
        <v>377</v>
      </c>
      <c r="H29" s="25"/>
      <c r="I29" s="15">
        <f t="shared" si="1"/>
        <v>377</v>
      </c>
      <c r="J29" s="16">
        <f t="shared" si="2"/>
        <v>45644</v>
      </c>
      <c r="K29" s="56">
        <f t="shared" si="6"/>
        <v>14133</v>
      </c>
      <c r="L29" s="17">
        <f t="shared" si="3"/>
        <v>37159</v>
      </c>
      <c r="M29" s="82">
        <f t="shared" si="4"/>
        <v>2317</v>
      </c>
      <c r="N29" s="96">
        <f t="shared" si="5"/>
        <v>99253</v>
      </c>
    </row>
    <row r="30" spans="1:14" ht="15" x14ac:dyDescent="0.25">
      <c r="A30" s="91" t="s">
        <v>34</v>
      </c>
      <c r="B30" s="192">
        <v>42661</v>
      </c>
      <c r="C30" s="191">
        <v>13236</v>
      </c>
      <c r="D30" s="193">
        <v>40836</v>
      </c>
      <c r="E30" s="103">
        <v>0</v>
      </c>
      <c r="F30" s="8">
        <f t="shared" si="0"/>
        <v>96733</v>
      </c>
      <c r="G30" s="212"/>
      <c r="H30" s="25"/>
      <c r="I30" s="15">
        <f t="shared" si="1"/>
        <v>0</v>
      </c>
      <c r="J30" s="16">
        <f t="shared" si="2"/>
        <v>42661</v>
      </c>
      <c r="K30" s="56">
        <f t="shared" si="6"/>
        <v>13236</v>
      </c>
      <c r="L30" s="17">
        <f t="shared" si="3"/>
        <v>40836</v>
      </c>
      <c r="M30" s="82">
        <f t="shared" si="4"/>
        <v>0</v>
      </c>
      <c r="N30" s="96">
        <f t="shared" si="5"/>
        <v>96733</v>
      </c>
    </row>
    <row r="31" spans="1:14" ht="15" x14ac:dyDescent="0.25">
      <c r="A31" s="91" t="s">
        <v>35</v>
      </c>
      <c r="B31" s="192">
        <v>54680</v>
      </c>
      <c r="C31" s="191">
        <v>16943</v>
      </c>
      <c r="D31" s="25">
        <v>43009</v>
      </c>
      <c r="E31" s="103">
        <v>4344</v>
      </c>
      <c r="F31" s="8">
        <f t="shared" si="0"/>
        <v>118976</v>
      </c>
      <c r="G31" s="212">
        <v>2780</v>
      </c>
      <c r="H31" s="25"/>
      <c r="I31" s="15">
        <f t="shared" si="1"/>
        <v>2780</v>
      </c>
      <c r="J31" s="16">
        <f t="shared" si="2"/>
        <v>54680</v>
      </c>
      <c r="K31" s="56">
        <f t="shared" si="6"/>
        <v>16943</v>
      </c>
      <c r="L31" s="17">
        <f t="shared" si="3"/>
        <v>45789</v>
      </c>
      <c r="M31" s="82">
        <f t="shared" si="4"/>
        <v>4344</v>
      </c>
      <c r="N31" s="96">
        <f t="shared" si="5"/>
        <v>121756</v>
      </c>
    </row>
    <row r="32" spans="1:14" ht="30" x14ac:dyDescent="0.2">
      <c r="A32" s="91" t="s">
        <v>36</v>
      </c>
      <c r="B32" s="192">
        <v>48685</v>
      </c>
      <c r="C32" s="191">
        <v>15089</v>
      </c>
      <c r="D32" s="224">
        <v>43443</v>
      </c>
      <c r="E32" s="103">
        <v>9557</v>
      </c>
      <c r="F32" s="8">
        <f t="shared" si="0"/>
        <v>116774</v>
      </c>
      <c r="G32" s="225"/>
      <c r="H32" s="224"/>
      <c r="I32" s="15">
        <f t="shared" si="1"/>
        <v>0</v>
      </c>
      <c r="J32" s="68">
        <f t="shared" si="2"/>
        <v>48685</v>
      </c>
      <c r="K32" s="183">
        <f t="shared" si="6"/>
        <v>15089</v>
      </c>
      <c r="L32" s="184">
        <f t="shared" si="3"/>
        <v>43443</v>
      </c>
      <c r="M32" s="185">
        <f t="shared" si="4"/>
        <v>9557</v>
      </c>
      <c r="N32" s="186">
        <f t="shared" si="5"/>
        <v>116774</v>
      </c>
    </row>
    <row r="33" spans="1:23" ht="15" x14ac:dyDescent="0.25">
      <c r="A33" s="91" t="s">
        <v>37</v>
      </c>
      <c r="B33" s="192">
        <v>53551</v>
      </c>
      <c r="C33" s="191">
        <v>16595</v>
      </c>
      <c r="D33" s="25">
        <v>52711</v>
      </c>
      <c r="E33" s="103">
        <v>7241</v>
      </c>
      <c r="F33" s="8">
        <f t="shared" si="0"/>
        <v>130098</v>
      </c>
      <c r="G33" s="212"/>
      <c r="H33" s="25"/>
      <c r="I33" s="15">
        <f t="shared" si="1"/>
        <v>0</v>
      </c>
      <c r="J33" s="16">
        <f t="shared" si="2"/>
        <v>53551</v>
      </c>
      <c r="K33" s="56">
        <f t="shared" si="6"/>
        <v>16595</v>
      </c>
      <c r="L33" s="17">
        <f t="shared" si="3"/>
        <v>52711</v>
      </c>
      <c r="M33" s="82">
        <f t="shared" si="4"/>
        <v>7241</v>
      </c>
      <c r="N33" s="96">
        <f t="shared" si="5"/>
        <v>130098</v>
      </c>
    </row>
    <row r="34" spans="1:23" ht="15.75" thickBot="1" x14ac:dyDescent="0.3">
      <c r="A34" s="92" t="s">
        <v>38</v>
      </c>
      <c r="B34" s="198">
        <v>59111</v>
      </c>
      <c r="C34" s="191">
        <v>18304</v>
      </c>
      <c r="D34" s="26">
        <v>60820</v>
      </c>
      <c r="E34" s="105">
        <v>5503</v>
      </c>
      <c r="F34" s="8">
        <f t="shared" si="0"/>
        <v>143738</v>
      </c>
      <c r="G34" s="213">
        <v>2896</v>
      </c>
      <c r="H34" s="26">
        <v>5792</v>
      </c>
      <c r="I34" s="19">
        <f t="shared" si="1"/>
        <v>8688</v>
      </c>
      <c r="J34" s="16">
        <f t="shared" si="2"/>
        <v>59111</v>
      </c>
      <c r="K34" s="56">
        <f t="shared" si="6"/>
        <v>18304</v>
      </c>
      <c r="L34" s="62">
        <f t="shared" si="3"/>
        <v>63716</v>
      </c>
      <c r="M34" s="82">
        <f t="shared" si="4"/>
        <v>11295</v>
      </c>
      <c r="N34" s="96">
        <f t="shared" si="5"/>
        <v>152426</v>
      </c>
    </row>
    <row r="35" spans="1:23" ht="15.75" thickBot="1" x14ac:dyDescent="0.3">
      <c r="A35" s="28" t="s">
        <v>3</v>
      </c>
      <c r="B35" s="199">
        <f>SUM(B10:B34)</f>
        <v>1201055</v>
      </c>
      <c r="C35" s="200">
        <f>SUM(C10:C34)</f>
        <v>372219</v>
      </c>
      <c r="D35" s="200">
        <f>SUM(D10:D34)</f>
        <v>1320033</v>
      </c>
      <c r="E35" s="200">
        <f>SUM(E10:E34)</f>
        <v>130474</v>
      </c>
      <c r="F35" s="215">
        <f t="shared" si="0"/>
        <v>3023781</v>
      </c>
      <c r="G35" s="98">
        <f>SUM(G10:G34)</f>
        <v>19434</v>
      </c>
      <c r="H35" s="20">
        <f>SUM(H10:H34)</f>
        <v>7124</v>
      </c>
      <c r="I35" s="201">
        <f>SUM(I10:I34)</f>
        <v>26558</v>
      </c>
      <c r="J35" s="98">
        <f t="shared" si="2"/>
        <v>1201055</v>
      </c>
      <c r="K35" s="20">
        <f>C35</f>
        <v>372219</v>
      </c>
      <c r="L35" s="175">
        <f t="shared" si="3"/>
        <v>1339467</v>
      </c>
      <c r="M35" s="94">
        <f>SUM(M10:M34)</f>
        <v>137598</v>
      </c>
      <c r="N35" s="95">
        <f>SUM(N10:N34)</f>
        <v>3050339</v>
      </c>
    </row>
    <row r="37" spans="1:23" ht="15.75" x14ac:dyDescent="0.25">
      <c r="D37" s="30" t="s">
        <v>47</v>
      </c>
    </row>
    <row r="39" spans="1:23" ht="15.75" x14ac:dyDescent="0.25">
      <c r="A39" s="30"/>
      <c r="B39" s="30"/>
      <c r="C39" s="30"/>
      <c r="D39" s="30"/>
      <c r="E39" s="30"/>
      <c r="F39" s="30"/>
      <c r="G39" s="30"/>
      <c r="I39" s="31"/>
      <c r="J39" s="31"/>
      <c r="K39" s="31"/>
      <c r="L39" s="31"/>
    </row>
    <row r="42" spans="1:23" ht="15" x14ac:dyDescent="0.2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S42" s="2"/>
      <c r="T42" s="2"/>
      <c r="U42" s="2"/>
      <c r="V42" s="1"/>
      <c r="W42" s="1"/>
    </row>
  </sheetData>
  <mergeCells count="18">
    <mergeCell ref="J8:J9"/>
    <mergeCell ref="K8:K9"/>
    <mergeCell ref="A5:N5"/>
    <mergeCell ref="A7:A9"/>
    <mergeCell ref="B7:F7"/>
    <mergeCell ref="G7:I7"/>
    <mergeCell ref="J7:N7"/>
    <mergeCell ref="B8:B9"/>
    <mergeCell ref="C8:C9"/>
    <mergeCell ref="D8:D9"/>
    <mergeCell ref="E8:E9"/>
    <mergeCell ref="F8:F9"/>
    <mergeCell ref="L8:L9"/>
    <mergeCell ref="M8:M9"/>
    <mergeCell ref="N8:N9"/>
    <mergeCell ref="G8:G9"/>
    <mergeCell ref="H8:H9"/>
    <mergeCell ref="I8:I9"/>
  </mergeCells>
  <phoneticPr fontId="15" type="noConversion"/>
  <pageMargins left="0.11811023622047245" right="0.11811023622047245" top="0.15748031496062992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2 priedas</vt:lpstr>
      <vt:lpstr>2.1 priedas</vt:lpstr>
      <vt:lpstr>2.2 priedas</vt:lpstr>
    </vt:vector>
  </TitlesOfParts>
  <Company>krs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Mingailė Stašaitytė</cp:lastModifiedBy>
  <cp:lastPrinted>2015-02-02T13:11:05Z</cp:lastPrinted>
  <dcterms:created xsi:type="dcterms:W3CDTF">2007-01-22T14:34:42Z</dcterms:created>
  <dcterms:modified xsi:type="dcterms:W3CDTF">2015-02-02T13:11:06Z</dcterms:modified>
</cp:coreProperties>
</file>